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roject\My Documents\Archive-Research\Statistics\Euthanasia\Canada\"/>
    </mc:Choice>
  </mc:AlternateContent>
  <bookViews>
    <workbookView xWindow="240" yWindow="60" windowWidth="20115" windowHeight="8010" tabRatio="938"/>
  </bookViews>
  <sheets>
    <sheet name="Introduction" sheetId="18" r:id="rId1"/>
    <sheet name="Summary" sheetId="23" r:id="rId2"/>
    <sheet name="Supply &amp; Demand" sheetId="28" r:id="rId3"/>
    <sheet name="Comparisons" sheetId="27" r:id="rId4"/>
    <sheet name="Charts" sheetId="25" r:id="rId5"/>
    <sheet name="Canada 2016-2017" sheetId="17" r:id="rId6"/>
    <sheet name="Jurisdictions 2017" sheetId="13" r:id="rId7"/>
    <sheet name="Jursidictions 2016" sheetId="1" r:id="rId8"/>
    <sheet name="BC" sheetId="4" r:id="rId9"/>
    <sheet name="Alta" sheetId="5" r:id="rId10"/>
    <sheet name="Sask" sheetId="6" r:id="rId11"/>
    <sheet name="Man" sheetId="7" r:id="rId12"/>
    <sheet name="Ont" sheetId="8" r:id="rId13"/>
    <sheet name="Que" sheetId="9" r:id="rId14"/>
    <sheet name="Que-Sup" sheetId="24" r:id="rId15"/>
    <sheet name="Atlantic" sheetId="11" r:id="rId16"/>
    <sheet name="Territories" sheetId="12" r:id="rId17"/>
    <sheet name="Vital Stats" sheetId="19" r:id="rId18"/>
    <sheet name="Age Group Comparators" sheetId="20" r:id="rId19"/>
    <sheet name="Age Group Deaths" sheetId="22" r:id="rId20"/>
  </sheets>
  <calcPr calcId="152511"/>
</workbook>
</file>

<file path=xl/calcChain.xml><?xml version="1.0" encoding="utf-8"?>
<calcChain xmlns="http://schemas.openxmlformats.org/spreadsheetml/2006/main">
  <c r="E12" i="28" l="1"/>
  <c r="F12" i="28" s="1"/>
  <c r="H12" i="28" s="1"/>
  <c r="D457" i="19"/>
  <c r="D12" i="28"/>
  <c r="E11" i="28"/>
  <c r="D11" i="28"/>
  <c r="F11" i="28" s="1"/>
  <c r="E10" i="28"/>
  <c r="D10" i="28"/>
  <c r="E9" i="28"/>
  <c r="D9" i="28"/>
  <c r="E8" i="28"/>
  <c r="D8" i="28"/>
  <c r="E7" i="28"/>
  <c r="D7" i="28"/>
  <c r="E6" i="28"/>
  <c r="D6" i="28"/>
  <c r="F6" i="28" s="1"/>
  <c r="E5" i="28"/>
  <c r="F5" i="28" s="1"/>
  <c r="D5" i="28"/>
  <c r="C12" i="28"/>
  <c r="C11" i="28"/>
  <c r="I11" i="28" s="1"/>
  <c r="C9" i="28"/>
  <c r="C8" i="28"/>
  <c r="C6" i="28"/>
  <c r="I6" i="28" s="1"/>
  <c r="C5" i="28"/>
  <c r="B12" i="28"/>
  <c r="B11" i="28"/>
  <c r="B10" i="28"/>
  <c r="C10" i="28" s="1"/>
  <c r="B9" i="28"/>
  <c r="B8" i="28"/>
  <c r="B7" i="28"/>
  <c r="C7" i="28" s="1"/>
  <c r="B6" i="28"/>
  <c r="B5" i="28"/>
  <c r="C793" i="19"/>
  <c r="P16" i="27"/>
  <c r="O16" i="27"/>
  <c r="N16" i="27"/>
  <c r="M16" i="27"/>
  <c r="L16" i="27"/>
  <c r="Q16" i="27"/>
  <c r="R16" i="27"/>
  <c r="S16" i="27"/>
  <c r="J16" i="27"/>
  <c r="I16" i="27"/>
  <c r="H16" i="27"/>
  <c r="G16" i="27"/>
  <c r="F16" i="27"/>
  <c r="E16" i="27"/>
  <c r="D16" i="27"/>
  <c r="C16" i="27"/>
  <c r="J6" i="28" l="1"/>
  <c r="G6" i="28"/>
  <c r="J5" i="28"/>
  <c r="H5" i="28"/>
  <c r="G11" i="28"/>
  <c r="J11" i="28"/>
  <c r="I5" i="28"/>
  <c r="H6" i="28"/>
  <c r="H11" i="28"/>
  <c r="G5" i="28"/>
  <c r="F7" i="28"/>
  <c r="J7" i="28" s="1"/>
  <c r="F10" i="28"/>
  <c r="J10" i="28" s="1"/>
  <c r="I12" i="28"/>
  <c r="G12" i="28"/>
  <c r="J12" i="28"/>
  <c r="G10" i="28"/>
  <c r="F9" i="28"/>
  <c r="H9" i="28"/>
  <c r="J9" i="28"/>
  <c r="G9" i="28"/>
  <c r="I9" i="28"/>
  <c r="F8" i="28"/>
  <c r="H8" i="28" s="1"/>
  <c r="J8" i="28"/>
  <c r="G8" i="28"/>
  <c r="H7" i="28"/>
  <c r="I7" i="28"/>
  <c r="G7" i="28"/>
  <c r="L11" i="27"/>
  <c r="M11" i="27"/>
  <c r="N11" i="27"/>
  <c r="O11" i="27"/>
  <c r="P11" i="27"/>
  <c r="Q11" i="27"/>
  <c r="H11" i="27"/>
  <c r="G11" i="27"/>
  <c r="F11" i="27"/>
  <c r="E11" i="27"/>
  <c r="D11" i="27"/>
  <c r="C11" i="27"/>
  <c r="L10" i="27"/>
  <c r="M10" i="27"/>
  <c r="N10" i="27"/>
  <c r="O10" i="27"/>
  <c r="P10" i="27"/>
  <c r="Q10" i="27"/>
  <c r="H10" i="27"/>
  <c r="G10" i="27"/>
  <c r="F10" i="27"/>
  <c r="E10" i="27"/>
  <c r="D10" i="27"/>
  <c r="C10" i="27"/>
  <c r="L9" i="27"/>
  <c r="M9" i="27"/>
  <c r="N9" i="27"/>
  <c r="O9" i="27"/>
  <c r="P9" i="27"/>
  <c r="Q9" i="27"/>
  <c r="H9" i="27"/>
  <c r="G9" i="27"/>
  <c r="F9" i="27"/>
  <c r="E9" i="27"/>
  <c r="D9" i="27"/>
  <c r="Q8" i="27"/>
  <c r="P8" i="27"/>
  <c r="O8" i="27"/>
  <c r="N8" i="27"/>
  <c r="M8" i="27"/>
  <c r="L8" i="27"/>
  <c r="H8" i="27"/>
  <c r="G8" i="27"/>
  <c r="F8" i="27"/>
  <c r="E8" i="27"/>
  <c r="D8" i="27"/>
  <c r="C8" i="27"/>
  <c r="S11" i="27"/>
  <c r="R11" i="27"/>
  <c r="S10" i="27"/>
  <c r="R10" i="27"/>
  <c r="S9" i="27"/>
  <c r="R9" i="27"/>
  <c r="S8" i="27"/>
  <c r="R8" i="27"/>
  <c r="J8" i="27"/>
  <c r="I8" i="27"/>
  <c r="I9" i="27"/>
  <c r="J9" i="27"/>
  <c r="I10" i="27"/>
  <c r="J10" i="27"/>
  <c r="J11" i="27"/>
  <c r="I11" i="27"/>
  <c r="C9" i="27"/>
  <c r="L7" i="27"/>
  <c r="M7" i="27"/>
  <c r="N7" i="27"/>
  <c r="O7" i="27"/>
  <c r="P7" i="27"/>
  <c r="Q7" i="27"/>
  <c r="R7" i="27"/>
  <c r="S7" i="27"/>
  <c r="H7" i="27"/>
  <c r="G7" i="27"/>
  <c r="F7" i="27"/>
  <c r="E7" i="27"/>
  <c r="D7" i="27"/>
  <c r="J7" i="27"/>
  <c r="I7" i="27"/>
  <c r="C7" i="27"/>
  <c r="K6" i="27"/>
  <c r="L6" i="27"/>
  <c r="M6" i="27"/>
  <c r="N6" i="27"/>
  <c r="O6" i="27"/>
  <c r="P6" i="27"/>
  <c r="Q6" i="27"/>
  <c r="R6" i="27"/>
  <c r="S6" i="27"/>
  <c r="J6" i="27"/>
  <c r="H6" i="27"/>
  <c r="I6" i="27"/>
  <c r="G6" i="27"/>
  <c r="F6" i="27"/>
  <c r="E6" i="27"/>
  <c r="D6" i="27"/>
  <c r="C6" i="27"/>
  <c r="B6" i="27"/>
  <c r="L5" i="27"/>
  <c r="M5" i="27"/>
  <c r="N5" i="27"/>
  <c r="O5" i="27"/>
  <c r="P5" i="27"/>
  <c r="Q5" i="27"/>
  <c r="R5" i="27"/>
  <c r="S5" i="27"/>
  <c r="J5" i="27"/>
  <c r="I5" i="27"/>
  <c r="G5" i="27"/>
  <c r="F5" i="27"/>
  <c r="E5" i="27"/>
  <c r="D5" i="27"/>
  <c r="C5" i="27"/>
  <c r="H5" i="27"/>
  <c r="K11" i="27"/>
  <c r="B11" i="27"/>
  <c r="K10" i="27"/>
  <c r="B10" i="27"/>
  <c r="K9" i="27"/>
  <c r="B9" i="27"/>
  <c r="K8" i="27"/>
  <c r="B8" i="27"/>
  <c r="K7" i="27"/>
  <c r="B7" i="27"/>
  <c r="K5" i="27"/>
  <c r="B5" i="27"/>
  <c r="K4" i="27"/>
  <c r="S4" i="27"/>
  <c r="R4" i="27"/>
  <c r="Q4" i="27"/>
  <c r="P4" i="27"/>
  <c r="O4" i="27"/>
  <c r="N4" i="27"/>
  <c r="M4" i="27"/>
  <c r="L4" i="27"/>
  <c r="J4" i="27"/>
  <c r="I4" i="27"/>
  <c r="H4" i="27"/>
  <c r="G4" i="27"/>
  <c r="F4" i="27"/>
  <c r="E4" i="27"/>
  <c r="D4" i="27"/>
  <c r="C4" i="27"/>
  <c r="B4" i="27"/>
  <c r="I8" i="28" l="1"/>
  <c r="H10" i="28"/>
  <c r="I10" i="28"/>
  <c r="AC11" i="23"/>
  <c r="AF11" i="23"/>
  <c r="AG11" i="23"/>
  <c r="AH11" i="23"/>
  <c r="AI11" i="23"/>
  <c r="AJ11" i="23"/>
  <c r="AB9" i="23"/>
  <c r="AC8" i="23"/>
  <c r="AD8" i="23"/>
  <c r="AE8" i="23"/>
  <c r="AF8" i="23"/>
  <c r="AG8" i="23"/>
  <c r="AH8" i="23"/>
  <c r="AI8" i="23"/>
  <c r="AJ8" i="23"/>
  <c r="AB8" i="23"/>
  <c r="AC7" i="23"/>
  <c r="AD7" i="23"/>
  <c r="AE7" i="23"/>
  <c r="AF7" i="23"/>
  <c r="AG7" i="23"/>
  <c r="AH7" i="23"/>
  <c r="AI7" i="23"/>
  <c r="AJ7" i="23"/>
  <c r="AJ6" i="23"/>
  <c r="AI6" i="23"/>
  <c r="AC6" i="23"/>
  <c r="AB6" i="23"/>
  <c r="AB5" i="23"/>
  <c r="S5" i="23"/>
  <c r="AA11" i="23"/>
  <c r="Z11" i="23"/>
  <c r="Y11" i="23"/>
  <c r="X11" i="23"/>
  <c r="W11" i="23"/>
  <c r="T11" i="23"/>
  <c r="S8" i="23"/>
  <c r="AA8" i="23"/>
  <c r="Z8" i="23"/>
  <c r="Y8" i="23"/>
  <c r="X8" i="23"/>
  <c r="W8" i="23"/>
  <c r="V8" i="23"/>
  <c r="U8" i="23"/>
  <c r="T8" i="23"/>
  <c r="AA7" i="23"/>
  <c r="Z7" i="23"/>
  <c r="Y7" i="23"/>
  <c r="X7" i="23"/>
  <c r="W7" i="23"/>
  <c r="V7" i="23"/>
  <c r="U7" i="23"/>
  <c r="T7" i="23"/>
  <c r="AA6" i="23"/>
  <c r="Z6" i="23"/>
  <c r="T6" i="23"/>
  <c r="S6" i="23"/>
  <c r="AJ7" i="7"/>
  <c r="G7" i="5"/>
  <c r="P10" i="23"/>
  <c r="P11" i="23"/>
  <c r="H11" i="23"/>
  <c r="G11" i="23"/>
  <c r="E10" i="23"/>
  <c r="D10" i="23"/>
  <c r="O10" i="23" s="1"/>
  <c r="N10" i="23" s="1"/>
  <c r="B10" i="23"/>
  <c r="C10" i="23" s="1"/>
  <c r="M10" i="23" l="1"/>
  <c r="L10" i="23" s="1"/>
  <c r="P9" i="23"/>
  <c r="H9" i="23"/>
  <c r="G9" i="23"/>
  <c r="F9" i="23"/>
  <c r="E9" i="23"/>
  <c r="B9" i="23"/>
  <c r="H8" i="23" l="1"/>
  <c r="G8" i="23"/>
  <c r="F8" i="23"/>
  <c r="E8" i="23"/>
  <c r="P7" i="23"/>
  <c r="J7" i="23"/>
  <c r="I7" i="23"/>
  <c r="H7" i="23"/>
  <c r="G7" i="23"/>
  <c r="H6" i="23"/>
  <c r="G6" i="23"/>
  <c r="F6" i="23"/>
  <c r="H5" i="23"/>
  <c r="G5" i="23"/>
  <c r="F5" i="23"/>
  <c r="E5" i="23"/>
  <c r="E6" i="23"/>
  <c r="F7" i="23"/>
  <c r="E7" i="23"/>
  <c r="D6" i="23" l="1"/>
  <c r="B5" i="23"/>
  <c r="B4" i="23"/>
  <c r="O6" i="23" l="1"/>
  <c r="N6" i="23" s="1"/>
  <c r="D403" i="19"/>
  <c r="R10" i="23" s="1"/>
  <c r="C403" i="19"/>
  <c r="C402" i="19"/>
  <c r="D402" i="19"/>
  <c r="Q10" i="23" s="1"/>
  <c r="D257" i="22" l="1"/>
  <c r="E257" i="22"/>
  <c r="D260" i="22"/>
  <c r="H156" i="20" s="1"/>
  <c r="E260" i="22"/>
  <c r="I156" i="20" s="1"/>
  <c r="D263" i="22"/>
  <c r="H157" i="20" s="1"/>
  <c r="E263" i="22"/>
  <c r="J163" i="20"/>
  <c r="I163" i="20"/>
  <c r="J162" i="20"/>
  <c r="I162" i="20"/>
  <c r="J161" i="20"/>
  <c r="I161" i="20"/>
  <c r="J160" i="20"/>
  <c r="I160" i="20"/>
  <c r="J159" i="20"/>
  <c r="I159" i="20"/>
  <c r="J158" i="20"/>
  <c r="I158" i="20"/>
  <c r="J157" i="20"/>
  <c r="I157" i="20"/>
  <c r="J156" i="20"/>
  <c r="J155" i="20"/>
  <c r="I155" i="20"/>
  <c r="H163" i="20"/>
  <c r="H162" i="20"/>
  <c r="H161" i="20"/>
  <c r="H160" i="20"/>
  <c r="H159" i="20"/>
  <c r="H158" i="20"/>
  <c r="H155" i="20"/>
  <c r="D238" i="22"/>
  <c r="H145" i="20" s="1"/>
  <c r="E238" i="22"/>
  <c r="D241" i="22"/>
  <c r="E241" i="22"/>
  <c r="I146" i="20" s="1"/>
  <c r="D244" i="22"/>
  <c r="H147" i="20" s="1"/>
  <c r="E244" i="22"/>
  <c r="I147" i="20" s="1"/>
  <c r="J153" i="20"/>
  <c r="I153" i="20"/>
  <c r="J152" i="20"/>
  <c r="I152" i="20"/>
  <c r="J151" i="20"/>
  <c r="I151" i="20"/>
  <c r="J150" i="20"/>
  <c r="I150" i="20"/>
  <c r="J149" i="20"/>
  <c r="I149" i="20"/>
  <c r="J148" i="20"/>
  <c r="I148" i="20"/>
  <c r="J147" i="20"/>
  <c r="J146" i="20"/>
  <c r="J145" i="20"/>
  <c r="I145" i="20"/>
  <c r="H153" i="20"/>
  <c r="H152" i="20"/>
  <c r="H151" i="20"/>
  <c r="H150" i="20"/>
  <c r="H149" i="20"/>
  <c r="H148" i="20"/>
  <c r="H146" i="20"/>
  <c r="D219" i="22"/>
  <c r="E219" i="22"/>
  <c r="I135" i="20" s="1"/>
  <c r="D222" i="22"/>
  <c r="H136" i="20" s="1"/>
  <c r="E222" i="22"/>
  <c r="I136" i="20" s="1"/>
  <c r="D225" i="22"/>
  <c r="H137" i="20" s="1"/>
  <c r="E225" i="22"/>
  <c r="I137" i="20" s="1"/>
  <c r="J143" i="20"/>
  <c r="I143" i="20"/>
  <c r="J142" i="20"/>
  <c r="I142" i="20"/>
  <c r="I132" i="20" s="1"/>
  <c r="J141" i="20"/>
  <c r="I141" i="20"/>
  <c r="J140" i="20"/>
  <c r="I140" i="20"/>
  <c r="J139" i="20"/>
  <c r="I139" i="20"/>
  <c r="J138" i="20"/>
  <c r="I138" i="20"/>
  <c r="J137" i="20"/>
  <c r="J136" i="20"/>
  <c r="J135" i="20"/>
  <c r="H143" i="20"/>
  <c r="H142" i="20"/>
  <c r="H141" i="20"/>
  <c r="H140" i="20"/>
  <c r="H139" i="20"/>
  <c r="H138" i="20"/>
  <c r="H135" i="20"/>
  <c r="D200" i="22"/>
  <c r="E200" i="22"/>
  <c r="I115" i="20" s="1"/>
  <c r="D203" i="22"/>
  <c r="H116" i="20" s="1"/>
  <c r="E203" i="22"/>
  <c r="I116" i="20" s="1"/>
  <c r="D206" i="22"/>
  <c r="H117" i="20" s="1"/>
  <c r="E206" i="22"/>
  <c r="I117" i="20" s="1"/>
  <c r="J123" i="20"/>
  <c r="I123" i="20"/>
  <c r="J122" i="20"/>
  <c r="I122" i="20"/>
  <c r="J121" i="20"/>
  <c r="I121" i="20"/>
  <c r="J120" i="20"/>
  <c r="I120" i="20"/>
  <c r="J119" i="20"/>
  <c r="I119" i="20"/>
  <c r="J118" i="20"/>
  <c r="I118" i="20"/>
  <c r="J117" i="20"/>
  <c r="J116" i="20"/>
  <c r="J115" i="20"/>
  <c r="H123" i="20"/>
  <c r="H122" i="20"/>
  <c r="H121" i="20"/>
  <c r="H120" i="20"/>
  <c r="H119" i="20"/>
  <c r="H118" i="20"/>
  <c r="H115" i="20"/>
  <c r="D181" i="22"/>
  <c r="H105" i="20" s="1"/>
  <c r="E181" i="22"/>
  <c r="I105" i="20" s="1"/>
  <c r="D184" i="22"/>
  <c r="E184" i="22"/>
  <c r="I106" i="20" s="1"/>
  <c r="D187" i="22"/>
  <c r="H107" i="20" s="1"/>
  <c r="E187" i="22"/>
  <c r="I107" i="20" s="1"/>
  <c r="J113" i="20"/>
  <c r="I113" i="20"/>
  <c r="J112" i="20"/>
  <c r="I112" i="20"/>
  <c r="J111" i="20"/>
  <c r="I111" i="20"/>
  <c r="J110" i="20"/>
  <c r="I110" i="20"/>
  <c r="J109" i="20"/>
  <c r="I109" i="20"/>
  <c r="J108" i="20"/>
  <c r="I108" i="20"/>
  <c r="J107" i="20"/>
  <c r="J106" i="20"/>
  <c r="J105" i="20"/>
  <c r="H113" i="20"/>
  <c r="H112" i="20"/>
  <c r="H111" i="20"/>
  <c r="H110" i="20"/>
  <c r="H109" i="20"/>
  <c r="H108" i="20"/>
  <c r="H106" i="20"/>
  <c r="J103" i="20"/>
  <c r="J102" i="20"/>
  <c r="J101" i="20"/>
  <c r="J100" i="20"/>
  <c r="J99" i="20"/>
  <c r="J98" i="20"/>
  <c r="J97" i="20"/>
  <c r="J96" i="20"/>
  <c r="J95" i="20"/>
  <c r="D162" i="22"/>
  <c r="H95" i="20" s="1"/>
  <c r="E162" i="22"/>
  <c r="I95" i="20" s="1"/>
  <c r="D165" i="22"/>
  <c r="H96" i="20" s="1"/>
  <c r="E165" i="22"/>
  <c r="I96" i="20" s="1"/>
  <c r="D168" i="22"/>
  <c r="H97" i="20" s="1"/>
  <c r="E168" i="22"/>
  <c r="I97" i="20" s="1"/>
  <c r="I103" i="20"/>
  <c r="I102" i="20"/>
  <c r="I101" i="20"/>
  <c r="I100" i="20"/>
  <c r="I99" i="20"/>
  <c r="I98" i="20"/>
  <c r="H103" i="20"/>
  <c r="H102" i="20"/>
  <c r="H101" i="20"/>
  <c r="H100" i="20"/>
  <c r="H99" i="20"/>
  <c r="H98" i="20"/>
  <c r="J73" i="20"/>
  <c r="J72" i="20"/>
  <c r="J71" i="20"/>
  <c r="J70" i="20"/>
  <c r="J69" i="20"/>
  <c r="J68" i="20"/>
  <c r="J67" i="20"/>
  <c r="J66" i="20"/>
  <c r="J65" i="20"/>
  <c r="J93" i="20"/>
  <c r="J92" i="20"/>
  <c r="J91" i="20"/>
  <c r="J90" i="20"/>
  <c r="J89" i="20"/>
  <c r="J88" i="20"/>
  <c r="J87" i="20"/>
  <c r="J86" i="20"/>
  <c r="J85" i="20"/>
  <c r="D143" i="22"/>
  <c r="H85" i="20" s="1"/>
  <c r="E143" i="22"/>
  <c r="I85" i="20" s="1"/>
  <c r="D146" i="22"/>
  <c r="H86" i="20" s="1"/>
  <c r="E146" i="22"/>
  <c r="D149" i="22"/>
  <c r="H87" i="20" s="1"/>
  <c r="E149" i="22"/>
  <c r="I87" i="20" s="1"/>
  <c r="I93" i="20"/>
  <c r="I92" i="20"/>
  <c r="I91" i="20"/>
  <c r="I90" i="20"/>
  <c r="I89" i="20"/>
  <c r="I88" i="20"/>
  <c r="I86" i="20"/>
  <c r="H93" i="20"/>
  <c r="H92" i="20"/>
  <c r="H91" i="20"/>
  <c r="H90" i="20"/>
  <c r="H89" i="20"/>
  <c r="H88" i="20"/>
  <c r="J63" i="20"/>
  <c r="J62" i="20"/>
  <c r="J61" i="20"/>
  <c r="J60" i="20"/>
  <c r="J59" i="20"/>
  <c r="J58" i="20"/>
  <c r="J57" i="20"/>
  <c r="J56" i="20"/>
  <c r="J55" i="20"/>
  <c r="D124" i="22"/>
  <c r="E124" i="22"/>
  <c r="I65" i="20" s="1"/>
  <c r="D127" i="22"/>
  <c r="H66" i="20" s="1"/>
  <c r="E127" i="22"/>
  <c r="I66" i="20" s="1"/>
  <c r="D130" i="22"/>
  <c r="H67" i="20" s="1"/>
  <c r="E130" i="22"/>
  <c r="I67" i="20" s="1"/>
  <c r="I73" i="20"/>
  <c r="I72" i="20"/>
  <c r="I71" i="20"/>
  <c r="I70" i="20"/>
  <c r="I69" i="20"/>
  <c r="I68" i="20"/>
  <c r="H73" i="20"/>
  <c r="H72" i="20"/>
  <c r="H71" i="20"/>
  <c r="H70" i="20"/>
  <c r="H69" i="20"/>
  <c r="H68" i="20"/>
  <c r="H65" i="20"/>
  <c r="D105" i="22"/>
  <c r="H55" i="20" s="1"/>
  <c r="E105" i="22"/>
  <c r="I55" i="20" s="1"/>
  <c r="D108" i="22"/>
  <c r="H56" i="20" s="1"/>
  <c r="E108" i="22"/>
  <c r="I56" i="20" s="1"/>
  <c r="D111" i="22"/>
  <c r="H57" i="20" s="1"/>
  <c r="E111" i="22"/>
  <c r="I57" i="20" s="1"/>
  <c r="I63" i="20"/>
  <c r="I62" i="20"/>
  <c r="I61" i="20"/>
  <c r="I60" i="20"/>
  <c r="I59" i="20"/>
  <c r="I58" i="20"/>
  <c r="H63" i="20"/>
  <c r="H62" i="20"/>
  <c r="H61" i="20"/>
  <c r="H60" i="20"/>
  <c r="H59" i="20"/>
  <c r="H58" i="20"/>
  <c r="D86" i="22"/>
  <c r="H45" i="20" s="1"/>
  <c r="E86" i="22"/>
  <c r="I45" i="20" s="1"/>
  <c r="D89" i="22"/>
  <c r="H46" i="20" s="1"/>
  <c r="E89" i="22"/>
  <c r="I46" i="20" s="1"/>
  <c r="D92" i="22"/>
  <c r="H47" i="20" s="1"/>
  <c r="E92" i="22"/>
  <c r="I47" i="20" s="1"/>
  <c r="J53" i="20"/>
  <c r="I53" i="20"/>
  <c r="J52" i="20"/>
  <c r="I52" i="20"/>
  <c r="J51" i="20"/>
  <c r="I51" i="20"/>
  <c r="J50" i="20"/>
  <c r="I50" i="20"/>
  <c r="J49" i="20"/>
  <c r="I49" i="20"/>
  <c r="J48" i="20"/>
  <c r="I48" i="20"/>
  <c r="J47" i="20"/>
  <c r="J46" i="20"/>
  <c r="J45" i="20"/>
  <c r="H53" i="20"/>
  <c r="H52" i="20"/>
  <c r="H51" i="20"/>
  <c r="H50" i="20"/>
  <c r="H49" i="20"/>
  <c r="H48" i="20"/>
  <c r="D67" i="22"/>
  <c r="H35" i="20" s="1"/>
  <c r="E67" i="22"/>
  <c r="I35" i="20" s="1"/>
  <c r="D70" i="22"/>
  <c r="E70" i="22"/>
  <c r="I36" i="20" s="1"/>
  <c r="D73" i="22"/>
  <c r="H37" i="20" s="1"/>
  <c r="E73" i="22"/>
  <c r="I37" i="20" s="1"/>
  <c r="J43" i="20"/>
  <c r="I43" i="20"/>
  <c r="J42" i="20"/>
  <c r="I42" i="20"/>
  <c r="J41" i="20"/>
  <c r="I41" i="20"/>
  <c r="J40" i="20"/>
  <c r="I40" i="20"/>
  <c r="J39" i="20"/>
  <c r="I39" i="20"/>
  <c r="J38" i="20"/>
  <c r="I38" i="20"/>
  <c r="J37" i="20"/>
  <c r="J36" i="20"/>
  <c r="J35" i="20"/>
  <c r="H43" i="20"/>
  <c r="H42" i="20"/>
  <c r="H41" i="20"/>
  <c r="H40" i="20"/>
  <c r="H39" i="20"/>
  <c r="H38" i="20"/>
  <c r="H36" i="20"/>
  <c r="J33" i="20"/>
  <c r="J32" i="20"/>
  <c r="J31" i="20"/>
  <c r="J30" i="20"/>
  <c r="J29" i="20"/>
  <c r="J28" i="20"/>
  <c r="J27" i="20"/>
  <c r="J26" i="20"/>
  <c r="J25" i="20"/>
  <c r="D48" i="22"/>
  <c r="H25" i="20" s="1"/>
  <c r="E48" i="22"/>
  <c r="I25" i="20" s="1"/>
  <c r="D51" i="22"/>
  <c r="H26" i="20" s="1"/>
  <c r="E51" i="22"/>
  <c r="D54" i="22"/>
  <c r="H27" i="20" s="1"/>
  <c r="E54" i="22"/>
  <c r="I27" i="20" s="1"/>
  <c r="I33" i="20"/>
  <c r="I32" i="20"/>
  <c r="I31" i="20"/>
  <c r="I30" i="20"/>
  <c r="I29" i="20"/>
  <c r="I28" i="20"/>
  <c r="I26" i="20"/>
  <c r="H33" i="20"/>
  <c r="H32" i="20"/>
  <c r="H31" i="20"/>
  <c r="H30" i="20"/>
  <c r="H29" i="20"/>
  <c r="H28" i="20"/>
  <c r="D28" i="22"/>
  <c r="H15" i="20" s="1"/>
  <c r="E28" i="22"/>
  <c r="I15" i="20" s="1"/>
  <c r="D31" i="22"/>
  <c r="H16" i="20" s="1"/>
  <c r="E31" i="22"/>
  <c r="I16" i="20" s="1"/>
  <c r="D34" i="22"/>
  <c r="H17" i="20" s="1"/>
  <c r="E34" i="22"/>
  <c r="I17" i="20" s="1"/>
  <c r="I23" i="20"/>
  <c r="I22" i="20"/>
  <c r="I21" i="20"/>
  <c r="I20" i="20"/>
  <c r="I19" i="20"/>
  <c r="I18" i="20"/>
  <c r="H23" i="20"/>
  <c r="H22" i="20"/>
  <c r="H21" i="20"/>
  <c r="H20" i="20"/>
  <c r="H19" i="20"/>
  <c r="H18" i="20"/>
  <c r="E15" i="22"/>
  <c r="I7" i="20" s="1"/>
  <c r="D15" i="22"/>
  <c r="H7" i="20" s="1"/>
  <c r="E12" i="22"/>
  <c r="I6" i="20" s="1"/>
  <c r="D12" i="22"/>
  <c r="H6" i="20" s="1"/>
  <c r="E9" i="22"/>
  <c r="I5" i="20" s="1"/>
  <c r="D9" i="22"/>
  <c r="H5" i="20" s="1"/>
  <c r="I13" i="20"/>
  <c r="I12" i="20"/>
  <c r="I11" i="20"/>
  <c r="I10" i="20"/>
  <c r="I9" i="20"/>
  <c r="I8" i="20"/>
  <c r="H13" i="20"/>
  <c r="H12" i="20"/>
  <c r="H11" i="20"/>
  <c r="H10" i="20"/>
  <c r="H9" i="20"/>
  <c r="H8" i="20"/>
  <c r="F163" i="20"/>
  <c r="E163" i="20"/>
  <c r="F162" i="20"/>
  <c r="E162" i="20"/>
  <c r="F161" i="20"/>
  <c r="E161" i="20"/>
  <c r="F160" i="20"/>
  <c r="E160" i="20"/>
  <c r="F159" i="20"/>
  <c r="E159" i="20"/>
  <c r="F158" i="20"/>
  <c r="E158" i="20"/>
  <c r="F157" i="20"/>
  <c r="E157" i="20"/>
  <c r="F156" i="20"/>
  <c r="E156" i="20"/>
  <c r="F155" i="20"/>
  <c r="E155" i="20"/>
  <c r="D163" i="20"/>
  <c r="D162" i="20"/>
  <c r="D161" i="20"/>
  <c r="D160" i="20"/>
  <c r="D159" i="20"/>
  <c r="D158" i="20"/>
  <c r="D157" i="20"/>
  <c r="D156" i="20"/>
  <c r="D155" i="20"/>
  <c r="F153" i="20"/>
  <c r="E153" i="20"/>
  <c r="F152" i="20"/>
  <c r="E152" i="20"/>
  <c r="F151" i="20"/>
  <c r="E151" i="20"/>
  <c r="F150" i="20"/>
  <c r="E150" i="20"/>
  <c r="F149" i="20"/>
  <c r="E149" i="20"/>
  <c r="F148" i="20"/>
  <c r="E148" i="20"/>
  <c r="F147" i="20"/>
  <c r="E147" i="20"/>
  <c r="F146" i="20"/>
  <c r="E146" i="20"/>
  <c r="F145" i="20"/>
  <c r="E145" i="20"/>
  <c r="D153" i="20"/>
  <c r="D152" i="20"/>
  <c r="D151" i="20"/>
  <c r="D150" i="20"/>
  <c r="D149" i="20"/>
  <c r="D148" i="20"/>
  <c r="D147" i="20"/>
  <c r="D146" i="20"/>
  <c r="D145" i="20"/>
  <c r="F143" i="20"/>
  <c r="E143" i="20"/>
  <c r="F142" i="20"/>
  <c r="E142" i="20"/>
  <c r="F141" i="20"/>
  <c r="E141" i="20"/>
  <c r="F140" i="20"/>
  <c r="E140" i="20"/>
  <c r="F139" i="20"/>
  <c r="E139" i="20"/>
  <c r="F138" i="20"/>
  <c r="E138" i="20"/>
  <c r="F137" i="20"/>
  <c r="E137" i="20"/>
  <c r="F136" i="20"/>
  <c r="E136" i="20"/>
  <c r="F135" i="20"/>
  <c r="E135" i="20"/>
  <c r="D143" i="20"/>
  <c r="D142" i="20"/>
  <c r="D141" i="20"/>
  <c r="D140" i="20"/>
  <c r="D139" i="20"/>
  <c r="D138" i="20"/>
  <c r="D137" i="20"/>
  <c r="D136" i="20"/>
  <c r="D135" i="20"/>
  <c r="D916" i="19"/>
  <c r="D918" i="19" s="1"/>
  <c r="D855" i="19"/>
  <c r="D857" i="19" s="1"/>
  <c r="D733" i="19"/>
  <c r="D489" i="19" s="1"/>
  <c r="C489" i="19"/>
  <c r="C857" i="19"/>
  <c r="C855" i="19"/>
  <c r="D762" i="19"/>
  <c r="C762" i="19"/>
  <c r="C734" i="19"/>
  <c r="D977" i="19"/>
  <c r="C977" i="19"/>
  <c r="C979" i="19" s="1"/>
  <c r="D913" i="19"/>
  <c r="C913" i="19"/>
  <c r="C915" i="19" s="1"/>
  <c r="D852" i="19"/>
  <c r="D854" i="19" s="1"/>
  <c r="C852" i="19"/>
  <c r="D730" i="19"/>
  <c r="D732" i="19" s="1"/>
  <c r="C730" i="19"/>
  <c r="C732" i="19" s="1"/>
  <c r="D669" i="19"/>
  <c r="D671" i="19" s="1"/>
  <c r="C669" i="19"/>
  <c r="C671" i="19" s="1"/>
  <c r="D608" i="19"/>
  <c r="D610" i="19" s="1"/>
  <c r="C608" i="19"/>
  <c r="C610" i="19" s="1"/>
  <c r="D547" i="19"/>
  <c r="D549" i="19" s="1"/>
  <c r="C547" i="19"/>
  <c r="D425" i="19"/>
  <c r="D427" i="19" s="1"/>
  <c r="C425" i="19"/>
  <c r="C427" i="19" s="1"/>
  <c r="D364" i="19"/>
  <c r="D366" i="19" s="1"/>
  <c r="C364" i="19"/>
  <c r="C366" i="19" s="1"/>
  <c r="D303" i="19"/>
  <c r="D305" i="19" s="1"/>
  <c r="C303" i="19"/>
  <c r="C305" i="19" s="1"/>
  <c r="D242" i="19"/>
  <c r="D244" i="19" s="1"/>
  <c r="C242" i="19"/>
  <c r="C244" i="19" s="1"/>
  <c r="D181" i="19"/>
  <c r="D183" i="19" s="1"/>
  <c r="C181" i="19"/>
  <c r="C183" i="19" s="1"/>
  <c r="C120" i="19"/>
  <c r="C122" i="19" s="1"/>
  <c r="D120" i="19"/>
  <c r="D122" i="19" s="1"/>
  <c r="C119" i="19"/>
  <c r="C118" i="19"/>
  <c r="C116" i="19"/>
  <c r="C115" i="19"/>
  <c r="C113" i="19"/>
  <c r="C112" i="19"/>
  <c r="C110" i="19"/>
  <c r="C109" i="19"/>
  <c r="C60" i="19"/>
  <c r="C832" i="19"/>
  <c r="C834" i="19" s="1"/>
  <c r="D710" i="19"/>
  <c r="D712" i="19" s="1"/>
  <c r="C710" i="19"/>
  <c r="C712" i="19" s="1"/>
  <c r="D649" i="19"/>
  <c r="D651" i="19" s="1"/>
  <c r="C649" i="19"/>
  <c r="C651" i="19" s="1"/>
  <c r="D588" i="19"/>
  <c r="D590" i="19" s="1"/>
  <c r="C588" i="19"/>
  <c r="D527" i="19"/>
  <c r="D529" i="19" s="1"/>
  <c r="C527" i="19"/>
  <c r="C529" i="19" s="1"/>
  <c r="D405" i="19"/>
  <c r="D407" i="19" s="1"/>
  <c r="C405" i="19"/>
  <c r="C407" i="19" s="1"/>
  <c r="C344" i="19"/>
  <c r="C346" i="19" s="1"/>
  <c r="D283" i="19"/>
  <c r="D285" i="19" s="1"/>
  <c r="C283" i="19"/>
  <c r="C285" i="19" s="1"/>
  <c r="D222" i="19"/>
  <c r="D224" i="19" s="1"/>
  <c r="C222" i="19"/>
  <c r="C224" i="19" s="1"/>
  <c r="D161" i="19"/>
  <c r="D163" i="19" s="1"/>
  <c r="C161" i="19"/>
  <c r="C163" i="19" s="1"/>
  <c r="C100" i="19"/>
  <c r="C102" i="19" s="1"/>
  <c r="D100" i="19"/>
  <c r="D102" i="19" s="1"/>
  <c r="D30" i="19"/>
  <c r="C30" i="19"/>
  <c r="D822" i="19"/>
  <c r="D761" i="19" s="1"/>
  <c r="D578" i="19"/>
  <c r="D456" i="19" s="1"/>
  <c r="D700" i="19"/>
  <c r="E456" i="19"/>
  <c r="C456" i="19"/>
  <c r="C761" i="19"/>
  <c r="H131" i="20" l="1"/>
  <c r="C466" i="19"/>
  <c r="D791" i="19"/>
  <c r="C794" i="19"/>
  <c r="L138" i="20"/>
  <c r="L142" i="20"/>
  <c r="N137" i="20"/>
  <c r="N139" i="20"/>
  <c r="N141" i="20"/>
  <c r="N143" i="20"/>
  <c r="L136" i="20"/>
  <c r="L148" i="20"/>
  <c r="L152" i="20"/>
  <c r="N146" i="20"/>
  <c r="N148" i="20"/>
  <c r="N150" i="20"/>
  <c r="N152" i="20"/>
  <c r="L147" i="20"/>
  <c r="L145" i="20"/>
  <c r="L159" i="20"/>
  <c r="L163" i="20"/>
  <c r="M157" i="20"/>
  <c r="M159" i="20"/>
  <c r="M161" i="20"/>
  <c r="M163" i="20"/>
  <c r="M156" i="20"/>
  <c r="L143" i="20"/>
  <c r="M138" i="20"/>
  <c r="M140" i="20"/>
  <c r="M142" i="20"/>
  <c r="M137" i="20"/>
  <c r="M135" i="20"/>
  <c r="L149" i="20"/>
  <c r="L153" i="20"/>
  <c r="M147" i="20"/>
  <c r="M149" i="20"/>
  <c r="M151" i="20"/>
  <c r="M153" i="20"/>
  <c r="M146" i="20"/>
  <c r="L155" i="20"/>
  <c r="L160" i="20"/>
  <c r="M155" i="20"/>
  <c r="N157" i="20"/>
  <c r="N159" i="20"/>
  <c r="N161" i="20"/>
  <c r="N163" i="20"/>
  <c r="L156" i="20"/>
  <c r="L140" i="20"/>
  <c r="N135" i="20"/>
  <c r="N138" i="20"/>
  <c r="N140" i="20"/>
  <c r="N142" i="20"/>
  <c r="L137" i="20"/>
  <c r="M145" i="20"/>
  <c r="N147" i="20"/>
  <c r="N149" i="20"/>
  <c r="N151" i="20"/>
  <c r="N153" i="20"/>
  <c r="L157" i="20"/>
  <c r="L161" i="20"/>
  <c r="N155" i="20"/>
  <c r="M158" i="20"/>
  <c r="M160" i="20"/>
  <c r="M162" i="20"/>
  <c r="N136" i="20"/>
  <c r="M139" i="20"/>
  <c r="M141" i="20"/>
  <c r="M143" i="20"/>
  <c r="M136" i="20"/>
  <c r="L146" i="20"/>
  <c r="L151" i="20"/>
  <c r="N145" i="20"/>
  <c r="M148" i="20"/>
  <c r="M150" i="20"/>
  <c r="M152" i="20"/>
  <c r="L158" i="20"/>
  <c r="L162" i="20"/>
  <c r="N156" i="20"/>
  <c r="N158" i="20"/>
  <c r="N160" i="20"/>
  <c r="N162" i="20"/>
  <c r="J130" i="20"/>
  <c r="J127" i="20"/>
  <c r="H130" i="20"/>
  <c r="L150" i="20"/>
  <c r="J128" i="20"/>
  <c r="I131" i="20"/>
  <c r="I133" i="20"/>
  <c r="H125" i="20"/>
  <c r="H129" i="20"/>
  <c r="I129" i="20"/>
  <c r="J126" i="20"/>
  <c r="I125" i="20"/>
  <c r="I127" i="20"/>
  <c r="H128" i="20"/>
  <c r="I130" i="20"/>
  <c r="I126" i="20"/>
  <c r="I128" i="20"/>
  <c r="H132" i="20"/>
  <c r="H77" i="20"/>
  <c r="H81" i="20"/>
  <c r="J129" i="20"/>
  <c r="H127" i="20"/>
  <c r="J131" i="20"/>
  <c r="I78" i="20"/>
  <c r="I82" i="20"/>
  <c r="J75" i="20"/>
  <c r="J79" i="20"/>
  <c r="J83" i="20"/>
  <c r="J125" i="20"/>
  <c r="J132" i="20"/>
  <c r="L135" i="20"/>
  <c r="L139" i="20"/>
  <c r="H126" i="20"/>
  <c r="J133" i="20"/>
  <c r="L141" i="20"/>
  <c r="H133" i="20"/>
  <c r="H76" i="20"/>
  <c r="I77" i="20"/>
  <c r="J78" i="20"/>
  <c r="H80" i="20"/>
  <c r="I81" i="20"/>
  <c r="J82" i="20"/>
  <c r="H75" i="20"/>
  <c r="I76" i="20"/>
  <c r="J77" i="20"/>
  <c r="H79" i="20"/>
  <c r="I80" i="20"/>
  <c r="J81" i="20"/>
  <c r="H83" i="20"/>
  <c r="I75" i="20"/>
  <c r="J76" i="20"/>
  <c r="H78" i="20"/>
  <c r="I79" i="20"/>
  <c r="J80" i="20"/>
  <c r="H82" i="20"/>
  <c r="I83" i="20"/>
  <c r="D486" i="19"/>
  <c r="C486" i="19"/>
  <c r="C791" i="19"/>
  <c r="C590" i="19"/>
  <c r="D915" i="19"/>
  <c r="D735" i="19"/>
  <c r="C549" i="19"/>
  <c r="C854" i="19"/>
  <c r="D466" i="19"/>
  <c r="D794" i="19"/>
  <c r="D895" i="19"/>
  <c r="C895" i="19"/>
  <c r="D894" i="19"/>
  <c r="C894" i="19"/>
  <c r="D764" i="19"/>
  <c r="D771" i="19"/>
  <c r="C771" i="19"/>
  <c r="D956" i="19"/>
  <c r="C956" i="19"/>
  <c r="D955" i="19"/>
  <c r="C955" i="19"/>
  <c r="C918" i="19"/>
  <c r="C917" i="19"/>
  <c r="D728" i="19"/>
  <c r="C728" i="19"/>
  <c r="D725" i="19"/>
  <c r="C725" i="19"/>
  <c r="D722" i="19"/>
  <c r="C722" i="19"/>
  <c r="D719" i="19"/>
  <c r="C719" i="19"/>
  <c r="D704" i="19"/>
  <c r="C704" i="19"/>
  <c r="D674" i="19"/>
  <c r="C674" i="19"/>
  <c r="D673" i="19"/>
  <c r="C673" i="19"/>
  <c r="D613" i="19"/>
  <c r="C613" i="19"/>
  <c r="D612" i="19"/>
  <c r="C612" i="19"/>
  <c r="D552" i="19"/>
  <c r="C552" i="19"/>
  <c r="D551" i="19"/>
  <c r="C551" i="19"/>
  <c r="D430" i="19"/>
  <c r="C430" i="19"/>
  <c r="D429" i="19"/>
  <c r="C429" i="19"/>
  <c r="C369" i="19"/>
  <c r="C368" i="19"/>
  <c r="C308" i="19"/>
  <c r="C307" i="19"/>
  <c r="D307" i="19"/>
  <c r="D308" i="19"/>
  <c r="D247" i="19"/>
  <c r="C247" i="19"/>
  <c r="D246" i="19"/>
  <c r="C246" i="19"/>
  <c r="C186" i="19"/>
  <c r="C185" i="19"/>
  <c r="C125" i="19"/>
  <c r="D125" i="19"/>
  <c r="D124" i="19"/>
  <c r="C124" i="19"/>
  <c r="C64" i="19"/>
  <c r="C826" i="19"/>
  <c r="D887" i="19"/>
  <c r="C887" i="19"/>
  <c r="D948" i="19"/>
  <c r="C948" i="19"/>
  <c r="D964" i="19"/>
  <c r="C964" i="19"/>
  <c r="D963" i="19"/>
  <c r="C963" i="19"/>
  <c r="D973" i="19"/>
  <c r="C973" i="19"/>
  <c r="D972" i="19"/>
  <c r="C972" i="19"/>
  <c r="D970" i="19"/>
  <c r="D969" i="19"/>
  <c r="C970" i="19"/>
  <c r="C969" i="19"/>
  <c r="D967" i="19"/>
  <c r="D966" i="19"/>
  <c r="C967" i="19"/>
  <c r="C966" i="19"/>
  <c r="D912" i="19"/>
  <c r="C912" i="19"/>
  <c r="D911" i="19"/>
  <c r="C911" i="19"/>
  <c r="D909" i="19"/>
  <c r="C909" i="19"/>
  <c r="D908" i="19"/>
  <c r="C908" i="19"/>
  <c r="D906" i="19"/>
  <c r="D905" i="19"/>
  <c r="C906" i="19"/>
  <c r="C905" i="19"/>
  <c r="D903" i="19"/>
  <c r="D902" i="19"/>
  <c r="C902" i="19"/>
  <c r="C903" i="19"/>
  <c r="D838" i="19"/>
  <c r="D788" i="19"/>
  <c r="D785" i="19"/>
  <c r="D782" i="19"/>
  <c r="D779" i="19"/>
  <c r="D775" i="19"/>
  <c r="C788" i="19"/>
  <c r="C785" i="19"/>
  <c r="C782" i="19"/>
  <c r="C779" i="19"/>
  <c r="C764" i="19"/>
  <c r="C777" i="19" s="1"/>
  <c r="C775" i="19"/>
  <c r="D851" i="19"/>
  <c r="D850" i="19"/>
  <c r="D848" i="19"/>
  <c r="D847" i="19"/>
  <c r="D845" i="19"/>
  <c r="D844" i="19"/>
  <c r="D842" i="19"/>
  <c r="D841" i="19"/>
  <c r="C851" i="19"/>
  <c r="C850" i="19"/>
  <c r="C848" i="19"/>
  <c r="C847" i="19"/>
  <c r="C845" i="19"/>
  <c r="C844" i="19"/>
  <c r="C842" i="19"/>
  <c r="C841" i="19"/>
  <c r="D470" i="19"/>
  <c r="C470" i="19"/>
  <c r="D960" i="19"/>
  <c r="C960" i="19"/>
  <c r="D899" i="19"/>
  <c r="C899" i="19"/>
  <c r="C838" i="19"/>
  <c r="D716" i="19"/>
  <c r="C716" i="19"/>
  <c r="D655" i="19"/>
  <c r="C655" i="19"/>
  <c r="D533" i="19"/>
  <c r="C533" i="19"/>
  <c r="D411" i="19"/>
  <c r="C411" i="19"/>
  <c r="D350" i="19"/>
  <c r="C350" i="19"/>
  <c r="D289" i="19"/>
  <c r="C289" i="19"/>
  <c r="D228" i="19"/>
  <c r="C228" i="19"/>
  <c r="D167" i="19"/>
  <c r="C167" i="19"/>
  <c r="C106" i="19"/>
  <c r="D106" i="19"/>
  <c r="C784" i="19" l="1"/>
  <c r="D784" i="19"/>
  <c r="D787" i="19"/>
  <c r="D777" i="19"/>
  <c r="D790" i="19"/>
  <c r="D781" i="19"/>
  <c r="C790" i="19"/>
  <c r="C773" i="19"/>
  <c r="C781" i="19"/>
  <c r="D773" i="19"/>
  <c r="C787" i="19"/>
  <c r="D45" i="19"/>
  <c r="D33" i="19"/>
  <c r="C729" i="19"/>
  <c r="C726" i="19"/>
  <c r="C723" i="19"/>
  <c r="D729" i="19"/>
  <c r="D726" i="19"/>
  <c r="D723" i="19"/>
  <c r="C720" i="19"/>
  <c r="D720" i="19"/>
  <c r="C668" i="19"/>
  <c r="C667" i="19"/>
  <c r="C665" i="19"/>
  <c r="C664" i="19"/>
  <c r="C662" i="19"/>
  <c r="C661" i="19"/>
  <c r="D668" i="19"/>
  <c r="D665" i="19"/>
  <c r="D662" i="19"/>
  <c r="D661" i="19"/>
  <c r="D667" i="19"/>
  <c r="D664" i="19"/>
  <c r="C659" i="19"/>
  <c r="C658" i="19"/>
  <c r="D659" i="19"/>
  <c r="D658" i="19"/>
  <c r="C607" i="19"/>
  <c r="C606" i="19"/>
  <c r="C604" i="19"/>
  <c r="C603" i="19"/>
  <c r="C601" i="19"/>
  <c r="C600" i="19"/>
  <c r="C598" i="19"/>
  <c r="C597" i="19"/>
  <c r="D607" i="19"/>
  <c r="D604" i="19"/>
  <c r="D601" i="19"/>
  <c r="D598" i="19"/>
  <c r="D606" i="19"/>
  <c r="D603" i="19"/>
  <c r="D600" i="19"/>
  <c r="D597" i="19"/>
  <c r="C546" i="19"/>
  <c r="C545" i="19"/>
  <c r="C543" i="19"/>
  <c r="C542" i="19"/>
  <c r="C540" i="19"/>
  <c r="C539" i="19"/>
  <c r="C537" i="19"/>
  <c r="C536" i="19"/>
  <c r="D546" i="19"/>
  <c r="D545" i="19"/>
  <c r="D543" i="19"/>
  <c r="D542" i="19"/>
  <c r="D540" i="19"/>
  <c r="D539" i="19"/>
  <c r="D536" i="19"/>
  <c r="D537" i="19"/>
  <c r="D418" i="19"/>
  <c r="D421" i="19"/>
  <c r="D424" i="19"/>
  <c r="C424" i="19"/>
  <c r="C421" i="19"/>
  <c r="C418" i="19"/>
  <c r="D423" i="19"/>
  <c r="C423" i="19"/>
  <c r="D420" i="19"/>
  <c r="C420" i="19"/>
  <c r="D417" i="19"/>
  <c r="C417" i="19"/>
  <c r="D415" i="19"/>
  <c r="D414" i="19"/>
  <c r="C415" i="19"/>
  <c r="C414" i="19"/>
  <c r="C363" i="19"/>
  <c r="C360" i="19"/>
  <c r="C357" i="19"/>
  <c r="C362" i="19"/>
  <c r="C359" i="19"/>
  <c r="C356" i="19"/>
  <c r="C354" i="19"/>
  <c r="C353" i="19"/>
  <c r="D302" i="19"/>
  <c r="D301" i="19"/>
  <c r="D299" i="19"/>
  <c r="D298" i="19"/>
  <c r="D296" i="19"/>
  <c r="D295" i="19"/>
  <c r="D293" i="19"/>
  <c r="D292" i="19"/>
  <c r="D241" i="19"/>
  <c r="D240" i="19"/>
  <c r="D238" i="19"/>
  <c r="D237" i="19"/>
  <c r="D235" i="19"/>
  <c r="D234" i="19"/>
  <c r="D232" i="19"/>
  <c r="D231" i="19"/>
  <c r="D180" i="19"/>
  <c r="D177" i="19"/>
  <c r="D174" i="19"/>
  <c r="D179" i="19"/>
  <c r="D176" i="19"/>
  <c r="D173" i="19"/>
  <c r="D171" i="19"/>
  <c r="D170" i="19"/>
  <c r="D119" i="19"/>
  <c r="D116" i="19"/>
  <c r="D113" i="19"/>
  <c r="D110" i="19"/>
  <c r="C94" i="19"/>
  <c r="D483" i="19"/>
  <c r="C483" i="19"/>
  <c r="D480" i="19"/>
  <c r="C480" i="19"/>
  <c r="D477" i="19"/>
  <c r="C477" i="19"/>
  <c r="D474" i="19"/>
  <c r="C474" i="19"/>
  <c r="D459" i="19"/>
  <c r="C459" i="19"/>
  <c r="D643" i="19"/>
  <c r="C643" i="19"/>
  <c r="D582" i="19"/>
  <c r="C582" i="19"/>
  <c r="D521" i="19"/>
  <c r="C521" i="19"/>
  <c r="D399" i="19"/>
  <c r="C399" i="19"/>
  <c r="D338" i="19"/>
  <c r="C338" i="19"/>
  <c r="D277" i="19"/>
  <c r="C277" i="19"/>
  <c r="C216" i="19"/>
  <c r="D216" i="19"/>
  <c r="D155" i="19"/>
  <c r="D94" i="19"/>
  <c r="D98" i="19"/>
  <c r="R5" i="23" s="1"/>
  <c r="D157" i="19"/>
  <c r="D159" i="19" s="1"/>
  <c r="R6" i="23" s="1"/>
  <c r="D118" i="19"/>
  <c r="D115" i="19"/>
  <c r="D112" i="19"/>
  <c r="D109" i="19"/>
  <c r="C55" i="19"/>
  <c r="C54" i="19"/>
  <c r="C57" i="19"/>
  <c r="C51" i="19"/>
  <c r="C48" i="19"/>
  <c r="C40" i="19"/>
  <c r="C33" i="19"/>
  <c r="C735" i="19" s="1"/>
  <c r="C58" i="19"/>
  <c r="C52" i="19"/>
  <c r="C61" i="19"/>
  <c r="C49" i="19"/>
  <c r="C45" i="19"/>
  <c r="C41" i="19"/>
  <c r="D479" i="19" l="1"/>
  <c r="C472" i="19"/>
  <c r="C491" i="19"/>
  <c r="C468" i="19"/>
  <c r="C488" i="19"/>
  <c r="D472" i="19"/>
  <c r="D491" i="19"/>
  <c r="D488" i="19"/>
  <c r="D468" i="19"/>
  <c r="D476" i="19"/>
  <c r="C485" i="19"/>
  <c r="C482" i="19"/>
  <c r="D482" i="19"/>
  <c r="C476" i="19"/>
  <c r="D485" i="19"/>
  <c r="C479" i="19"/>
  <c r="D158" i="19"/>
  <c r="Q6" i="23" s="1"/>
  <c r="E7" i="20"/>
  <c r="M7" i="20" s="1"/>
  <c r="F123" i="20"/>
  <c r="N123" i="20" s="1"/>
  <c r="E123" i="20"/>
  <c r="M123" i="20" s="1"/>
  <c r="F122" i="20"/>
  <c r="N122" i="20" s="1"/>
  <c r="E122" i="20"/>
  <c r="M122" i="20" s="1"/>
  <c r="F121" i="20"/>
  <c r="N121" i="20" s="1"/>
  <c r="E121" i="20"/>
  <c r="M121" i="20" s="1"/>
  <c r="F120" i="20"/>
  <c r="N120" i="20" s="1"/>
  <c r="E120" i="20"/>
  <c r="M120" i="20" s="1"/>
  <c r="F119" i="20"/>
  <c r="N119" i="20" s="1"/>
  <c r="E119" i="20"/>
  <c r="M119" i="20" s="1"/>
  <c r="F118" i="20"/>
  <c r="N118" i="20" s="1"/>
  <c r="E118" i="20"/>
  <c r="M118" i="20" s="1"/>
  <c r="F117" i="20"/>
  <c r="N117" i="20" s="1"/>
  <c r="E117" i="20"/>
  <c r="M117" i="20" s="1"/>
  <c r="F116" i="20"/>
  <c r="N116" i="20" s="1"/>
  <c r="E116" i="20"/>
  <c r="M116" i="20" s="1"/>
  <c r="F115" i="20"/>
  <c r="N115" i="20" s="1"/>
  <c r="E115" i="20"/>
  <c r="M115" i="20" s="1"/>
  <c r="D123" i="20"/>
  <c r="L123" i="20" s="1"/>
  <c r="D122" i="20"/>
  <c r="L122" i="20" s="1"/>
  <c r="D121" i="20"/>
  <c r="L121" i="20" s="1"/>
  <c r="D120" i="20"/>
  <c r="L120" i="20" s="1"/>
  <c r="D119" i="20"/>
  <c r="L119" i="20" s="1"/>
  <c r="D118" i="20"/>
  <c r="L118" i="20" s="1"/>
  <c r="D117" i="20"/>
  <c r="L117" i="20" s="1"/>
  <c r="D116" i="20"/>
  <c r="L116" i="20" s="1"/>
  <c r="D115" i="20"/>
  <c r="L115" i="20" s="1"/>
  <c r="F113" i="20"/>
  <c r="N113" i="20" s="1"/>
  <c r="E113" i="20"/>
  <c r="M113" i="20" s="1"/>
  <c r="F112" i="20"/>
  <c r="N112" i="20" s="1"/>
  <c r="E112" i="20"/>
  <c r="M112" i="20" s="1"/>
  <c r="F111" i="20"/>
  <c r="N111" i="20" s="1"/>
  <c r="E111" i="20"/>
  <c r="M111" i="20" s="1"/>
  <c r="F110" i="20"/>
  <c r="N110" i="20" s="1"/>
  <c r="E110" i="20"/>
  <c r="M110" i="20" s="1"/>
  <c r="F109" i="20"/>
  <c r="N109" i="20" s="1"/>
  <c r="E109" i="20"/>
  <c r="M109" i="20" s="1"/>
  <c r="F108" i="20"/>
  <c r="N108" i="20" s="1"/>
  <c r="E108" i="20"/>
  <c r="M108" i="20" s="1"/>
  <c r="F107" i="20"/>
  <c r="N107" i="20" s="1"/>
  <c r="E107" i="20"/>
  <c r="M107" i="20" s="1"/>
  <c r="F106" i="20"/>
  <c r="N106" i="20" s="1"/>
  <c r="E106" i="20"/>
  <c r="M106" i="20" s="1"/>
  <c r="F105" i="20"/>
  <c r="N105" i="20" s="1"/>
  <c r="E105" i="20"/>
  <c r="M105" i="20" s="1"/>
  <c r="D113" i="20"/>
  <c r="L113" i="20" s="1"/>
  <c r="D112" i="20"/>
  <c r="L112" i="20" s="1"/>
  <c r="D111" i="20"/>
  <c r="L111" i="20" s="1"/>
  <c r="D110" i="20"/>
  <c r="L110" i="20" s="1"/>
  <c r="D109" i="20"/>
  <c r="L109" i="20" s="1"/>
  <c r="D108" i="20"/>
  <c r="L108" i="20" s="1"/>
  <c r="D107" i="20"/>
  <c r="L107" i="20" s="1"/>
  <c r="D106" i="20"/>
  <c r="L106" i="20" s="1"/>
  <c r="D105" i="20"/>
  <c r="L105" i="20" s="1"/>
  <c r="F103" i="20"/>
  <c r="N103" i="20" s="1"/>
  <c r="E103" i="20"/>
  <c r="M103" i="20" s="1"/>
  <c r="F102" i="20"/>
  <c r="N102" i="20" s="1"/>
  <c r="E102" i="20"/>
  <c r="M102" i="20" s="1"/>
  <c r="F101" i="20"/>
  <c r="N101" i="20" s="1"/>
  <c r="E101" i="20"/>
  <c r="M101" i="20" s="1"/>
  <c r="F100" i="20"/>
  <c r="N100" i="20" s="1"/>
  <c r="E100" i="20"/>
  <c r="M100" i="20" s="1"/>
  <c r="F99" i="20"/>
  <c r="N99" i="20" s="1"/>
  <c r="E99" i="20"/>
  <c r="M99" i="20" s="1"/>
  <c r="F98" i="20"/>
  <c r="N98" i="20" s="1"/>
  <c r="E98" i="20"/>
  <c r="M98" i="20" s="1"/>
  <c r="F97" i="20"/>
  <c r="N97" i="20" s="1"/>
  <c r="E97" i="20"/>
  <c r="M97" i="20" s="1"/>
  <c r="F96" i="20"/>
  <c r="N96" i="20" s="1"/>
  <c r="E96" i="20"/>
  <c r="M96" i="20" s="1"/>
  <c r="F95" i="20"/>
  <c r="N95" i="20" s="1"/>
  <c r="E95" i="20"/>
  <c r="M95" i="20" s="1"/>
  <c r="D103" i="20"/>
  <c r="L103" i="20" s="1"/>
  <c r="D102" i="20"/>
  <c r="L102" i="20" s="1"/>
  <c r="D101" i="20"/>
  <c r="L101" i="20" s="1"/>
  <c r="D100" i="20"/>
  <c r="L100" i="20" s="1"/>
  <c r="D99" i="20"/>
  <c r="L99" i="20" s="1"/>
  <c r="D98" i="20"/>
  <c r="L98" i="20" s="1"/>
  <c r="D97" i="20"/>
  <c r="L97" i="20" s="1"/>
  <c r="D96" i="20"/>
  <c r="L96" i="20" s="1"/>
  <c r="D95" i="20"/>
  <c r="L95" i="20" s="1"/>
  <c r="F93" i="20"/>
  <c r="N93" i="20" s="1"/>
  <c r="E93" i="20"/>
  <c r="M93" i="20" s="1"/>
  <c r="F92" i="20"/>
  <c r="N92" i="20" s="1"/>
  <c r="E92" i="20"/>
  <c r="M92" i="20" s="1"/>
  <c r="F91" i="20"/>
  <c r="N91" i="20" s="1"/>
  <c r="E91" i="20"/>
  <c r="M91" i="20" s="1"/>
  <c r="F90" i="20"/>
  <c r="N90" i="20" s="1"/>
  <c r="E90" i="20"/>
  <c r="M90" i="20" s="1"/>
  <c r="F89" i="20"/>
  <c r="N89" i="20" s="1"/>
  <c r="E89" i="20"/>
  <c r="M89" i="20" s="1"/>
  <c r="F88" i="20"/>
  <c r="N88" i="20" s="1"/>
  <c r="E88" i="20"/>
  <c r="M88" i="20" s="1"/>
  <c r="F87" i="20"/>
  <c r="N87" i="20" s="1"/>
  <c r="E87" i="20"/>
  <c r="M87" i="20" s="1"/>
  <c r="F86" i="20"/>
  <c r="N86" i="20" s="1"/>
  <c r="E86" i="20"/>
  <c r="M86" i="20" s="1"/>
  <c r="F85" i="20"/>
  <c r="N85" i="20" s="1"/>
  <c r="E85" i="20"/>
  <c r="M85" i="20" s="1"/>
  <c r="D93" i="20"/>
  <c r="L93" i="20" s="1"/>
  <c r="D92" i="20"/>
  <c r="L92" i="20" s="1"/>
  <c r="D91" i="20"/>
  <c r="L91" i="20" s="1"/>
  <c r="D90" i="20"/>
  <c r="L90" i="20" s="1"/>
  <c r="D89" i="20"/>
  <c r="L89" i="20" s="1"/>
  <c r="D88" i="20"/>
  <c r="L88" i="20" s="1"/>
  <c r="D87" i="20"/>
  <c r="L87" i="20" s="1"/>
  <c r="D86" i="20"/>
  <c r="L86" i="20" s="1"/>
  <c r="D85" i="20"/>
  <c r="L85" i="20" s="1"/>
  <c r="E447" i="19"/>
  <c r="F78" i="20" s="1"/>
  <c r="N78" i="20" s="1"/>
  <c r="D447" i="19"/>
  <c r="E78" i="20" s="1"/>
  <c r="M78" i="20" s="1"/>
  <c r="C447" i="19"/>
  <c r="D78" i="20" s="1"/>
  <c r="L78" i="20" s="1"/>
  <c r="F73" i="20"/>
  <c r="N73" i="20" s="1"/>
  <c r="E73" i="20"/>
  <c r="M73" i="20" s="1"/>
  <c r="F72" i="20"/>
  <c r="N72" i="20" s="1"/>
  <c r="E72" i="20"/>
  <c r="M72" i="20" s="1"/>
  <c r="F71" i="20"/>
  <c r="N71" i="20" s="1"/>
  <c r="E71" i="20"/>
  <c r="M71" i="20" s="1"/>
  <c r="F70" i="20"/>
  <c r="N70" i="20" s="1"/>
  <c r="E70" i="20"/>
  <c r="M70" i="20" s="1"/>
  <c r="F69" i="20"/>
  <c r="N69" i="20" s="1"/>
  <c r="E69" i="20"/>
  <c r="M69" i="20" s="1"/>
  <c r="F68" i="20"/>
  <c r="N68" i="20" s="1"/>
  <c r="E68" i="20"/>
  <c r="M68" i="20" s="1"/>
  <c r="F67" i="20"/>
  <c r="N67" i="20" s="1"/>
  <c r="E67" i="20"/>
  <c r="M67" i="20" s="1"/>
  <c r="F66" i="20"/>
  <c r="N66" i="20" s="1"/>
  <c r="E66" i="20"/>
  <c r="M66" i="20" s="1"/>
  <c r="F65" i="20"/>
  <c r="N65" i="20" s="1"/>
  <c r="E65" i="20"/>
  <c r="M65" i="20" s="1"/>
  <c r="D73" i="20"/>
  <c r="L73" i="20" s="1"/>
  <c r="D72" i="20"/>
  <c r="L72" i="20" s="1"/>
  <c r="D71" i="20"/>
  <c r="L71" i="20" s="1"/>
  <c r="D70" i="20"/>
  <c r="L70" i="20" s="1"/>
  <c r="D69" i="20"/>
  <c r="L69" i="20" s="1"/>
  <c r="D68" i="20"/>
  <c r="L68" i="20" s="1"/>
  <c r="D67" i="20"/>
  <c r="L67" i="20" s="1"/>
  <c r="D66" i="20"/>
  <c r="L66" i="20" s="1"/>
  <c r="D65" i="20"/>
  <c r="L65" i="20" s="1"/>
  <c r="F63" i="20"/>
  <c r="N63" i="20" s="1"/>
  <c r="E63" i="20"/>
  <c r="F62" i="20"/>
  <c r="N62" i="20" s="1"/>
  <c r="E62" i="20"/>
  <c r="F61" i="20"/>
  <c r="N61" i="20" s="1"/>
  <c r="E61" i="20"/>
  <c r="F60" i="20"/>
  <c r="N60" i="20" s="1"/>
  <c r="E60" i="20"/>
  <c r="F59" i="20"/>
  <c r="N59" i="20" s="1"/>
  <c r="E59" i="20"/>
  <c r="F58" i="20"/>
  <c r="N58" i="20" s="1"/>
  <c r="E58" i="20"/>
  <c r="F57" i="20"/>
  <c r="N57" i="20" s="1"/>
  <c r="E57" i="20"/>
  <c r="F56" i="20"/>
  <c r="N56" i="20" s="1"/>
  <c r="E56" i="20"/>
  <c r="F55" i="20"/>
  <c r="N55" i="20" s="1"/>
  <c r="E55" i="20"/>
  <c r="D63" i="20"/>
  <c r="L63" i="20" s="1"/>
  <c r="D62" i="20"/>
  <c r="L62" i="20" s="1"/>
  <c r="D61" i="20"/>
  <c r="L61" i="20" s="1"/>
  <c r="D60" i="20"/>
  <c r="L60" i="20" s="1"/>
  <c r="D59" i="20"/>
  <c r="L59" i="20" s="1"/>
  <c r="D58" i="20"/>
  <c r="L58" i="20" s="1"/>
  <c r="D57" i="20"/>
  <c r="L57" i="20" s="1"/>
  <c r="D56" i="20"/>
  <c r="L56" i="20" s="1"/>
  <c r="F53" i="20"/>
  <c r="N53" i="20" s="1"/>
  <c r="E53" i="20"/>
  <c r="M53" i="20" s="1"/>
  <c r="D53" i="20"/>
  <c r="L53" i="20" s="1"/>
  <c r="D55" i="20"/>
  <c r="L55" i="20" s="1"/>
  <c r="F52" i="20"/>
  <c r="N52" i="20" s="1"/>
  <c r="E52" i="20"/>
  <c r="M52" i="20" s="1"/>
  <c r="D52" i="20"/>
  <c r="L52" i="20" s="1"/>
  <c r="F51" i="20"/>
  <c r="N51" i="20" s="1"/>
  <c r="E51" i="20"/>
  <c r="M51" i="20" s="1"/>
  <c r="D51" i="20"/>
  <c r="L51" i="20" s="1"/>
  <c r="F50" i="20"/>
  <c r="N50" i="20" s="1"/>
  <c r="E50" i="20"/>
  <c r="M50" i="20" s="1"/>
  <c r="D50" i="20"/>
  <c r="L50" i="20" s="1"/>
  <c r="F49" i="20"/>
  <c r="N49" i="20" s="1"/>
  <c r="E49" i="20"/>
  <c r="M49" i="20" s="1"/>
  <c r="F48" i="20"/>
  <c r="N48" i="20" s="1"/>
  <c r="E48" i="20"/>
  <c r="M48" i="20" s="1"/>
  <c r="F47" i="20"/>
  <c r="N47" i="20" s="1"/>
  <c r="E47" i="20"/>
  <c r="M47" i="20" s="1"/>
  <c r="F46" i="20"/>
  <c r="N46" i="20" s="1"/>
  <c r="E46" i="20"/>
  <c r="M46" i="20" s="1"/>
  <c r="F45" i="20"/>
  <c r="N45" i="20" s="1"/>
  <c r="E45" i="20"/>
  <c r="M45" i="20" s="1"/>
  <c r="D49" i="20"/>
  <c r="L49" i="20" s="1"/>
  <c r="D48" i="20"/>
  <c r="L48" i="20" s="1"/>
  <c r="D47" i="20"/>
  <c r="L47" i="20" s="1"/>
  <c r="D46" i="20"/>
  <c r="L46" i="20" s="1"/>
  <c r="D45" i="20"/>
  <c r="L45" i="20" s="1"/>
  <c r="E759" i="19"/>
  <c r="D759" i="19"/>
  <c r="C759" i="19"/>
  <c r="E758" i="19"/>
  <c r="D758" i="19"/>
  <c r="C758" i="19"/>
  <c r="E757" i="19"/>
  <c r="F133" i="20" s="1"/>
  <c r="N133" i="20" s="1"/>
  <c r="D757" i="19"/>
  <c r="E133" i="20" s="1"/>
  <c r="M133" i="20" s="1"/>
  <c r="C757" i="19"/>
  <c r="D133" i="20" s="1"/>
  <c r="L133" i="20" s="1"/>
  <c r="E756" i="19"/>
  <c r="F132" i="20" s="1"/>
  <c r="N132" i="20" s="1"/>
  <c r="D756" i="19"/>
  <c r="E132" i="20" s="1"/>
  <c r="M132" i="20" s="1"/>
  <c r="C756" i="19"/>
  <c r="D132" i="20" s="1"/>
  <c r="L132" i="20" s="1"/>
  <c r="E755" i="19"/>
  <c r="F131" i="20" s="1"/>
  <c r="N131" i="20" s="1"/>
  <c r="D755" i="19"/>
  <c r="E131" i="20" s="1"/>
  <c r="M131" i="20" s="1"/>
  <c r="C755" i="19"/>
  <c r="D131" i="20" s="1"/>
  <c r="L131" i="20" s="1"/>
  <c r="E754" i="19"/>
  <c r="F130" i="20" s="1"/>
  <c r="N130" i="20" s="1"/>
  <c r="D754" i="19"/>
  <c r="E130" i="20" s="1"/>
  <c r="M130" i="20" s="1"/>
  <c r="C754" i="19"/>
  <c r="D130" i="20" s="1"/>
  <c r="L130" i="20" s="1"/>
  <c r="E753" i="19"/>
  <c r="F129" i="20" s="1"/>
  <c r="N129" i="20" s="1"/>
  <c r="D753" i="19"/>
  <c r="E129" i="20" s="1"/>
  <c r="M129" i="20" s="1"/>
  <c r="C753" i="19"/>
  <c r="D129" i="20" s="1"/>
  <c r="L129" i="20" s="1"/>
  <c r="E752" i="19"/>
  <c r="F128" i="20" s="1"/>
  <c r="N128" i="20" s="1"/>
  <c r="D752" i="19"/>
  <c r="E128" i="20" s="1"/>
  <c r="M128" i="20" s="1"/>
  <c r="C752" i="19"/>
  <c r="D128" i="20" s="1"/>
  <c r="L128" i="20" s="1"/>
  <c r="E751" i="19"/>
  <c r="D751" i="19"/>
  <c r="C751" i="19"/>
  <c r="E750" i="19"/>
  <c r="F127" i="20" s="1"/>
  <c r="N127" i="20" s="1"/>
  <c r="D750" i="19"/>
  <c r="E127" i="20" s="1"/>
  <c r="M127" i="20" s="1"/>
  <c r="C750" i="19"/>
  <c r="D127" i="20" s="1"/>
  <c r="L127" i="20" s="1"/>
  <c r="E749" i="19"/>
  <c r="D749" i="19"/>
  <c r="C749" i="19"/>
  <c r="E748" i="19"/>
  <c r="F126" i="20" s="1"/>
  <c r="N126" i="20" s="1"/>
  <c r="D748" i="19"/>
  <c r="E126" i="20" s="1"/>
  <c r="M126" i="20" s="1"/>
  <c r="C748" i="19"/>
  <c r="D126" i="20" s="1"/>
  <c r="L126" i="20" s="1"/>
  <c r="E747" i="19"/>
  <c r="D747" i="19"/>
  <c r="C747" i="19"/>
  <c r="E746" i="19"/>
  <c r="D746" i="19"/>
  <c r="C746" i="19"/>
  <c r="E745" i="19"/>
  <c r="D745" i="19"/>
  <c r="C745" i="19"/>
  <c r="E744" i="19"/>
  <c r="D744" i="19"/>
  <c r="C744" i="19"/>
  <c r="E743" i="19"/>
  <c r="F125" i="20" s="1"/>
  <c r="N125" i="20" s="1"/>
  <c r="D743" i="19"/>
  <c r="E125" i="20" s="1"/>
  <c r="M125" i="20" s="1"/>
  <c r="C743" i="19"/>
  <c r="D125" i="20" s="1"/>
  <c r="L125" i="20" s="1"/>
  <c r="E742" i="19"/>
  <c r="D742" i="19"/>
  <c r="C742" i="19"/>
  <c r="E741" i="19"/>
  <c r="D741" i="19"/>
  <c r="C741" i="19"/>
  <c r="E740" i="19"/>
  <c r="D740" i="19"/>
  <c r="C740" i="19"/>
  <c r="D739" i="19"/>
  <c r="E739" i="19"/>
  <c r="C739" i="19"/>
  <c r="E454" i="19"/>
  <c r="D454" i="19"/>
  <c r="C454" i="19"/>
  <c r="E453" i="19"/>
  <c r="D453" i="19"/>
  <c r="C453" i="19"/>
  <c r="E452" i="19"/>
  <c r="D452" i="19"/>
  <c r="C452" i="19"/>
  <c r="E451" i="19"/>
  <c r="F82" i="20" s="1"/>
  <c r="N82" i="20" s="1"/>
  <c r="D451" i="19"/>
  <c r="E82" i="20" s="1"/>
  <c r="M82" i="20" s="1"/>
  <c r="C451" i="19"/>
  <c r="D82" i="20" s="1"/>
  <c r="L82" i="20" s="1"/>
  <c r="E450" i="19"/>
  <c r="F81" i="20" s="1"/>
  <c r="N81" i="20" s="1"/>
  <c r="D450" i="19"/>
  <c r="E81" i="20" s="1"/>
  <c r="M81" i="20" s="1"/>
  <c r="C450" i="19"/>
  <c r="D81" i="20" s="1"/>
  <c r="L81" i="20" s="1"/>
  <c r="E449" i="19"/>
  <c r="F80" i="20" s="1"/>
  <c r="N80" i="20" s="1"/>
  <c r="D449" i="19"/>
  <c r="E80" i="20" s="1"/>
  <c r="M80" i="20" s="1"/>
  <c r="C449" i="19"/>
  <c r="D80" i="20" s="1"/>
  <c r="L80" i="20" s="1"/>
  <c r="E448" i="19"/>
  <c r="F79" i="20" s="1"/>
  <c r="N79" i="20" s="1"/>
  <c r="D448" i="19"/>
  <c r="E79" i="20" s="1"/>
  <c r="M79" i="20" s="1"/>
  <c r="C448" i="19"/>
  <c r="D79" i="20" s="1"/>
  <c r="L79" i="20" s="1"/>
  <c r="E446" i="19"/>
  <c r="D446" i="19"/>
  <c r="C446" i="19"/>
  <c r="E445" i="19"/>
  <c r="D445" i="19"/>
  <c r="C445" i="19"/>
  <c r="E444" i="19"/>
  <c r="D444" i="19"/>
  <c r="C444" i="19"/>
  <c r="E443" i="19"/>
  <c r="D443" i="19"/>
  <c r="C443" i="19"/>
  <c r="E442" i="19"/>
  <c r="D442" i="19"/>
  <c r="C442" i="19"/>
  <c r="E441" i="19"/>
  <c r="D441" i="19"/>
  <c r="C441" i="19"/>
  <c r="E440" i="19"/>
  <c r="D440" i="19"/>
  <c r="C440" i="19"/>
  <c r="E439" i="19"/>
  <c r="D439" i="19"/>
  <c r="C439" i="19"/>
  <c r="E438" i="19"/>
  <c r="D438" i="19"/>
  <c r="C438" i="19"/>
  <c r="E437" i="19"/>
  <c r="D437" i="19"/>
  <c r="C437" i="19"/>
  <c r="E436" i="19"/>
  <c r="D436" i="19"/>
  <c r="C436" i="19"/>
  <c r="E435" i="19"/>
  <c r="D435" i="19"/>
  <c r="C435" i="19"/>
  <c r="E434" i="19"/>
  <c r="D434" i="19"/>
  <c r="C434" i="19"/>
  <c r="F43" i="20"/>
  <c r="N43" i="20" s="1"/>
  <c r="E43" i="20"/>
  <c r="M43" i="20" s="1"/>
  <c r="F42" i="20"/>
  <c r="N42" i="20" s="1"/>
  <c r="E42" i="20"/>
  <c r="M42" i="20" s="1"/>
  <c r="F41" i="20"/>
  <c r="N41" i="20" s="1"/>
  <c r="E41" i="20"/>
  <c r="M41" i="20" s="1"/>
  <c r="F40" i="20"/>
  <c r="N40" i="20" s="1"/>
  <c r="E40" i="20"/>
  <c r="M40" i="20" s="1"/>
  <c r="F39" i="20"/>
  <c r="N39" i="20" s="1"/>
  <c r="E39" i="20"/>
  <c r="M39" i="20" s="1"/>
  <c r="F38" i="20"/>
  <c r="N38" i="20" s="1"/>
  <c r="E38" i="20"/>
  <c r="M38" i="20" s="1"/>
  <c r="F37" i="20"/>
  <c r="N37" i="20" s="1"/>
  <c r="E37" i="20"/>
  <c r="M37" i="20" s="1"/>
  <c r="F36" i="20"/>
  <c r="N36" i="20" s="1"/>
  <c r="E36" i="20"/>
  <c r="M36" i="20" s="1"/>
  <c r="F35" i="20"/>
  <c r="N35" i="20" s="1"/>
  <c r="E35" i="20"/>
  <c r="M35" i="20" s="1"/>
  <c r="D43" i="20"/>
  <c r="L43" i="20" s="1"/>
  <c r="D42" i="20"/>
  <c r="L42" i="20" s="1"/>
  <c r="D41" i="20"/>
  <c r="L41" i="20" s="1"/>
  <c r="D40" i="20"/>
  <c r="L40" i="20" s="1"/>
  <c r="D39" i="20"/>
  <c r="L39" i="20" s="1"/>
  <c r="D38" i="20"/>
  <c r="L38" i="20" s="1"/>
  <c r="D37" i="20"/>
  <c r="L37" i="20" s="1"/>
  <c r="D36" i="20"/>
  <c r="L36" i="20" s="1"/>
  <c r="D35" i="20"/>
  <c r="L35" i="20" s="1"/>
  <c r="F33" i="20"/>
  <c r="N33" i="20" s="1"/>
  <c r="E33" i="20"/>
  <c r="M33" i="20" s="1"/>
  <c r="F32" i="20"/>
  <c r="N32" i="20" s="1"/>
  <c r="E32" i="20"/>
  <c r="M32" i="20" s="1"/>
  <c r="F31" i="20"/>
  <c r="N31" i="20" s="1"/>
  <c r="E31" i="20"/>
  <c r="M31" i="20" s="1"/>
  <c r="F30" i="20"/>
  <c r="N30" i="20" s="1"/>
  <c r="E30" i="20"/>
  <c r="M30" i="20" s="1"/>
  <c r="F29" i="20"/>
  <c r="N29" i="20" s="1"/>
  <c r="E29" i="20"/>
  <c r="M29" i="20" s="1"/>
  <c r="F28" i="20"/>
  <c r="N28" i="20" s="1"/>
  <c r="E28" i="20"/>
  <c r="M28" i="20" s="1"/>
  <c r="F27" i="20"/>
  <c r="N27" i="20" s="1"/>
  <c r="E27" i="20"/>
  <c r="M27" i="20" s="1"/>
  <c r="F26" i="20"/>
  <c r="N26" i="20" s="1"/>
  <c r="E26" i="20"/>
  <c r="M26" i="20" s="1"/>
  <c r="F25" i="20"/>
  <c r="N25" i="20" s="1"/>
  <c r="E25" i="20"/>
  <c r="M25" i="20" s="1"/>
  <c r="D33" i="20"/>
  <c r="L33" i="20" s="1"/>
  <c r="D32" i="20"/>
  <c r="L32" i="20" s="1"/>
  <c r="D31" i="20"/>
  <c r="L31" i="20" s="1"/>
  <c r="D30" i="20"/>
  <c r="L30" i="20" s="1"/>
  <c r="D29" i="20"/>
  <c r="L29" i="20" s="1"/>
  <c r="D28" i="20"/>
  <c r="L28" i="20" s="1"/>
  <c r="D27" i="20"/>
  <c r="L27" i="20" s="1"/>
  <c r="D26" i="20"/>
  <c r="L26" i="20" s="1"/>
  <c r="D25" i="20"/>
  <c r="L25" i="20" s="1"/>
  <c r="F23" i="20"/>
  <c r="N23" i="20" s="1"/>
  <c r="E23" i="20"/>
  <c r="M23" i="20" s="1"/>
  <c r="F22" i="20"/>
  <c r="N22" i="20" s="1"/>
  <c r="E22" i="20"/>
  <c r="M22" i="20" s="1"/>
  <c r="F21" i="20"/>
  <c r="N21" i="20" s="1"/>
  <c r="E21" i="20"/>
  <c r="M21" i="20" s="1"/>
  <c r="F20" i="20"/>
  <c r="N20" i="20" s="1"/>
  <c r="E20" i="20"/>
  <c r="M20" i="20" s="1"/>
  <c r="F19" i="20"/>
  <c r="N19" i="20" s="1"/>
  <c r="E19" i="20"/>
  <c r="M19" i="20" s="1"/>
  <c r="F18" i="20"/>
  <c r="N18" i="20" s="1"/>
  <c r="E18" i="20"/>
  <c r="M18" i="20" s="1"/>
  <c r="F17" i="20"/>
  <c r="N17" i="20" s="1"/>
  <c r="E17" i="20"/>
  <c r="M17" i="20" s="1"/>
  <c r="F16" i="20"/>
  <c r="N16" i="20" s="1"/>
  <c r="E16" i="20"/>
  <c r="M16" i="20" s="1"/>
  <c r="D23" i="20"/>
  <c r="L23" i="20" s="1"/>
  <c r="D22" i="20"/>
  <c r="L22" i="20" s="1"/>
  <c r="D21" i="20"/>
  <c r="L21" i="20" s="1"/>
  <c r="D20" i="20"/>
  <c r="L20" i="20" s="1"/>
  <c r="D19" i="20"/>
  <c r="L19" i="20" s="1"/>
  <c r="D18" i="20"/>
  <c r="L18" i="20" s="1"/>
  <c r="D17" i="20"/>
  <c r="L17" i="20" s="1"/>
  <c r="D16" i="20"/>
  <c r="L16" i="20" s="1"/>
  <c r="F15" i="20"/>
  <c r="N15" i="20" s="1"/>
  <c r="E15" i="20"/>
  <c r="M15" i="20" s="1"/>
  <c r="D15" i="20"/>
  <c r="L15" i="20" s="1"/>
  <c r="F13" i="20"/>
  <c r="N13" i="20" s="1"/>
  <c r="E13" i="20"/>
  <c r="M13" i="20" s="1"/>
  <c r="D13" i="20"/>
  <c r="L13" i="20" s="1"/>
  <c r="F12" i="20"/>
  <c r="N12" i="20" s="1"/>
  <c r="E12" i="20"/>
  <c r="M12" i="20" s="1"/>
  <c r="D12" i="20"/>
  <c r="L12" i="20" s="1"/>
  <c r="F11" i="20"/>
  <c r="N11" i="20" s="1"/>
  <c r="E11" i="20"/>
  <c r="M11" i="20" s="1"/>
  <c r="D11" i="20"/>
  <c r="L11" i="20" s="1"/>
  <c r="F10" i="20"/>
  <c r="N10" i="20" s="1"/>
  <c r="E10" i="20"/>
  <c r="M10" i="20" s="1"/>
  <c r="D10" i="20"/>
  <c r="L10" i="20" s="1"/>
  <c r="F9" i="20"/>
  <c r="N9" i="20" s="1"/>
  <c r="E9" i="20"/>
  <c r="M9" i="20" s="1"/>
  <c r="D9" i="20"/>
  <c r="L9" i="20" s="1"/>
  <c r="F8" i="20"/>
  <c r="N8" i="20" s="1"/>
  <c r="E8" i="20"/>
  <c r="M8" i="20" s="1"/>
  <c r="D8" i="20"/>
  <c r="L8" i="20" s="1"/>
  <c r="F7" i="20"/>
  <c r="N7" i="20" s="1"/>
  <c r="D7" i="20"/>
  <c r="L7" i="20" s="1"/>
  <c r="F6" i="20"/>
  <c r="N6" i="20" s="1"/>
  <c r="E6" i="20"/>
  <c r="M6" i="20" s="1"/>
  <c r="D6" i="20"/>
  <c r="L6" i="20" s="1"/>
  <c r="F5" i="20"/>
  <c r="N5" i="20" s="1"/>
  <c r="E5" i="20"/>
  <c r="M5" i="20" s="1"/>
  <c r="D5" i="20"/>
  <c r="L5" i="20" s="1"/>
  <c r="M57" i="20" l="1"/>
  <c r="U9" i="23"/>
  <c r="M60" i="20"/>
  <c r="X9" i="23"/>
  <c r="M63" i="20"/>
  <c r="AA9" i="23"/>
  <c r="M55" i="20"/>
  <c r="S9" i="23"/>
  <c r="M58" i="20"/>
  <c r="V9" i="23"/>
  <c r="M61" i="20"/>
  <c r="Y9" i="23"/>
  <c r="M56" i="20"/>
  <c r="T9" i="23"/>
  <c r="M59" i="20"/>
  <c r="W9" i="23"/>
  <c r="M62" i="20"/>
  <c r="Z9" i="23"/>
  <c r="D481" i="19"/>
  <c r="D487" i="19"/>
  <c r="D490" i="19"/>
  <c r="D467" i="19"/>
  <c r="D792" i="19"/>
  <c r="D793" i="19" s="1"/>
  <c r="D795" i="19"/>
  <c r="D796" i="19" s="1"/>
  <c r="C460" i="19"/>
  <c r="C467" i="19"/>
  <c r="C487" i="19"/>
  <c r="C490" i="19"/>
  <c r="C795" i="19"/>
  <c r="C796" i="19" s="1"/>
  <c r="C792" i="19"/>
  <c r="F76" i="20"/>
  <c r="N76" i="20" s="1"/>
  <c r="D77" i="20"/>
  <c r="L77" i="20" s="1"/>
  <c r="D76" i="20"/>
  <c r="L76" i="20" s="1"/>
  <c r="F77" i="20"/>
  <c r="N77" i="20" s="1"/>
  <c r="C471" i="19"/>
  <c r="C484" i="19"/>
  <c r="C783" i="19"/>
  <c r="C776" i="19"/>
  <c r="C789" i="19"/>
  <c r="C786" i="19"/>
  <c r="C772" i="19"/>
  <c r="C780" i="19"/>
  <c r="C765" i="19"/>
  <c r="C475" i="19"/>
  <c r="D471" i="19"/>
  <c r="D475" i="19"/>
  <c r="D460" i="19"/>
  <c r="D478" i="19"/>
  <c r="E77" i="20"/>
  <c r="M77" i="20" s="1"/>
  <c r="F83" i="20"/>
  <c r="N83" i="20" s="1"/>
  <c r="D484" i="19"/>
  <c r="D765" i="19"/>
  <c r="D772" i="19"/>
  <c r="D789" i="19"/>
  <c r="D783" i="19"/>
  <c r="D780" i="19"/>
  <c r="D776" i="19"/>
  <c r="D786" i="19"/>
  <c r="C481" i="19"/>
  <c r="C478" i="19"/>
  <c r="F75" i="20"/>
  <c r="N75" i="20" s="1"/>
  <c r="D83" i="20"/>
  <c r="L83" i="20" s="1"/>
  <c r="D75" i="20"/>
  <c r="L75" i="20" s="1"/>
  <c r="E75" i="20"/>
  <c r="M75" i="20" s="1"/>
  <c r="E76" i="20"/>
  <c r="M76" i="20" s="1"/>
  <c r="E83" i="20"/>
  <c r="M83" i="20" s="1"/>
  <c r="AJ5" i="17"/>
  <c r="AI5" i="17"/>
  <c r="AH5" i="17"/>
  <c r="AG5" i="17"/>
  <c r="AF5" i="17"/>
  <c r="AE5" i="17"/>
  <c r="AD5" i="17"/>
  <c r="AC5" i="17"/>
  <c r="AB5" i="17"/>
  <c r="AA5" i="17"/>
  <c r="AO35" i="13"/>
  <c r="AN35" i="13"/>
  <c r="AM35" i="13"/>
  <c r="AL35" i="13"/>
  <c r="AK35" i="13"/>
  <c r="AJ35" i="13"/>
  <c r="AI35" i="13"/>
  <c r="AH35" i="13"/>
  <c r="AG35" i="13"/>
  <c r="AF35" i="13"/>
  <c r="AE35" i="13"/>
  <c r="AD35" i="13"/>
  <c r="AC35" i="13"/>
  <c r="AB35" i="13"/>
  <c r="AA35" i="13"/>
  <c r="Z35" i="13"/>
  <c r="Y35" i="13"/>
  <c r="X35" i="13"/>
  <c r="W35" i="13"/>
  <c r="V35" i="13"/>
  <c r="U35" i="13"/>
  <c r="T35" i="13"/>
  <c r="S35" i="13"/>
  <c r="R35" i="13"/>
  <c r="Q35" i="13"/>
  <c r="P35" i="13"/>
  <c r="O35" i="13"/>
  <c r="N35" i="13"/>
  <c r="M35" i="13"/>
  <c r="L35" i="13"/>
  <c r="K35" i="13"/>
  <c r="J35" i="13"/>
  <c r="I35" i="13"/>
  <c r="H35" i="13"/>
  <c r="G35" i="13"/>
  <c r="F35" i="13"/>
  <c r="E35" i="13"/>
  <c r="D35" i="13"/>
  <c r="C35" i="13"/>
  <c r="B35" i="13"/>
  <c r="AO34" i="13"/>
  <c r="AN34" i="13"/>
  <c r="AM34" i="13"/>
  <c r="AL34" i="13"/>
  <c r="AK34" i="13"/>
  <c r="AJ34" i="13"/>
  <c r="AI34" i="13"/>
  <c r="AH34" i="13"/>
  <c r="AG34" i="13"/>
  <c r="AF34" i="13"/>
  <c r="AE34" i="13"/>
  <c r="AD34" i="13"/>
  <c r="AC34" i="13"/>
  <c r="AB34" i="13"/>
  <c r="AA34" i="13"/>
  <c r="Z34" i="13"/>
  <c r="Y34" i="13"/>
  <c r="X34" i="13"/>
  <c r="W34" i="13"/>
  <c r="V34" i="13"/>
  <c r="U34" i="13"/>
  <c r="T34" i="13"/>
  <c r="S34" i="13"/>
  <c r="R34" i="13"/>
  <c r="Q34" i="13"/>
  <c r="P34" i="13"/>
  <c r="O34" i="13"/>
  <c r="N34" i="13"/>
  <c r="M34" i="13"/>
  <c r="L34" i="13"/>
  <c r="K34" i="13"/>
  <c r="J34" i="13"/>
  <c r="I34" i="13"/>
  <c r="H34" i="13"/>
  <c r="G34" i="13"/>
  <c r="F34" i="13"/>
  <c r="E34" i="13"/>
  <c r="D34" i="13"/>
  <c r="C34" i="13"/>
  <c r="B34" i="13"/>
  <c r="AO30" i="13"/>
  <c r="AN30" i="13"/>
  <c r="AM30" i="13"/>
  <c r="AL30" i="13"/>
  <c r="AK30" i="13"/>
  <c r="AJ30" i="13"/>
  <c r="AI30" i="13"/>
  <c r="AH30" i="13"/>
  <c r="AG30" i="13"/>
  <c r="AF30" i="13"/>
  <c r="AE30" i="13"/>
  <c r="AD30" i="13"/>
  <c r="AC30" i="13"/>
  <c r="AB30" i="13"/>
  <c r="AA30" i="13"/>
  <c r="Z30" i="13"/>
  <c r="Y30" i="13"/>
  <c r="X30" i="13"/>
  <c r="W30" i="13"/>
  <c r="V30" i="13"/>
  <c r="U30" i="13"/>
  <c r="T30" i="13"/>
  <c r="S30" i="13"/>
  <c r="R30" i="13"/>
  <c r="Q30" i="13"/>
  <c r="P30" i="13"/>
  <c r="O30" i="13"/>
  <c r="N30" i="13"/>
  <c r="M30" i="13"/>
  <c r="L30" i="13"/>
  <c r="K30" i="13"/>
  <c r="J30" i="13"/>
  <c r="I30" i="13"/>
  <c r="H30" i="13"/>
  <c r="G30" i="13"/>
  <c r="F30" i="13"/>
  <c r="E30" i="13"/>
  <c r="D30" i="13"/>
  <c r="C30" i="13"/>
  <c r="AJ29" i="13"/>
  <c r="AH29" i="13"/>
  <c r="AE29" i="13"/>
  <c r="AD29" i="13"/>
  <c r="AC29" i="13"/>
  <c r="AB29" i="13"/>
  <c r="AA29" i="13"/>
  <c r="Z29" i="13"/>
  <c r="R29" i="13"/>
  <c r="K29" i="13"/>
  <c r="J29" i="13"/>
  <c r="D29" i="13"/>
  <c r="B30" i="13"/>
  <c r="W23" i="13"/>
  <c r="T27" i="13"/>
  <c r="T25" i="13"/>
  <c r="T24" i="13"/>
  <c r="T23" i="13"/>
  <c r="N27" i="13"/>
  <c r="N26" i="13"/>
  <c r="N25" i="13"/>
  <c r="N24" i="13"/>
  <c r="N23" i="13"/>
  <c r="I27" i="13"/>
  <c r="H27" i="13"/>
  <c r="I26" i="13"/>
  <c r="H26" i="13"/>
  <c r="I25" i="13"/>
  <c r="H25" i="13"/>
  <c r="I24" i="13"/>
  <c r="H24" i="13"/>
  <c r="I23" i="13"/>
  <c r="H23" i="13"/>
  <c r="D19" i="13"/>
  <c r="D18" i="13"/>
  <c r="D14" i="13"/>
  <c r="D13" i="13"/>
  <c r="D11" i="13"/>
  <c r="N11" i="13"/>
  <c r="I11" i="13"/>
  <c r="H11" i="13"/>
  <c r="I19" i="13"/>
  <c r="H19" i="13"/>
  <c r="I18" i="13"/>
  <c r="H18" i="13"/>
  <c r="I14" i="13"/>
  <c r="H14" i="13"/>
  <c r="I13" i="13"/>
  <c r="H13" i="13"/>
  <c r="N19" i="13"/>
  <c r="N18" i="13"/>
  <c r="N13" i="13"/>
  <c r="N14" i="13"/>
  <c r="W19" i="13"/>
  <c r="W18" i="13"/>
  <c r="W14" i="13"/>
  <c r="W13" i="13"/>
  <c r="T18" i="13"/>
  <c r="AI11" i="11"/>
  <c r="AG11" i="11"/>
  <c r="AF11" i="11"/>
  <c r="W11" i="11"/>
  <c r="O11" i="11"/>
  <c r="O29" i="13" s="1"/>
  <c r="I11" i="11"/>
  <c r="H11" i="11"/>
  <c r="S11" i="11"/>
  <c r="S29" i="13" s="1"/>
  <c r="Q11" i="11"/>
  <c r="Q29" i="13" s="1"/>
  <c r="AO11" i="11"/>
  <c r="AO29" i="13" s="1"/>
  <c r="AN11" i="11"/>
  <c r="AN29" i="13" s="1"/>
  <c r="AM11" i="11"/>
  <c r="AM29" i="13" s="1"/>
  <c r="AL11" i="11"/>
  <c r="AL29" i="13" s="1"/>
  <c r="AK11" i="11"/>
  <c r="AK29" i="13" s="1"/>
  <c r="Y11" i="11"/>
  <c r="Y29" i="13" s="1"/>
  <c r="X11" i="11"/>
  <c r="X29" i="13" s="1"/>
  <c r="V11" i="11"/>
  <c r="U11" i="11"/>
  <c r="T11" i="11"/>
  <c r="T29" i="13" s="1"/>
  <c r="P11" i="11"/>
  <c r="P29" i="13" s="1"/>
  <c r="G11" i="11"/>
  <c r="F11" i="11"/>
  <c r="F29" i="13" s="1"/>
  <c r="E11" i="11"/>
  <c r="E29" i="13" s="1"/>
  <c r="C11" i="11"/>
  <c r="B11" i="11"/>
  <c r="B29" i="13" s="1"/>
  <c r="T11" i="13"/>
  <c r="T9" i="13"/>
  <c r="T8" i="13"/>
  <c r="T7" i="13"/>
  <c r="T6" i="1"/>
  <c r="T7" i="1"/>
  <c r="T8" i="1"/>
  <c r="T9" i="1"/>
  <c r="T10" i="1"/>
  <c r="T5" i="6"/>
  <c r="T7" i="7"/>
  <c r="T10" i="13" s="1"/>
  <c r="T5" i="7"/>
  <c r="T5" i="8"/>
  <c r="W5" i="12"/>
  <c r="W10" i="12"/>
  <c r="T5" i="11"/>
  <c r="N11" i="11"/>
  <c r="N29" i="13" s="1"/>
  <c r="M11" i="11"/>
  <c r="M29" i="13" s="1"/>
  <c r="L11" i="11"/>
  <c r="L29" i="13" s="1"/>
  <c r="B14" i="13"/>
  <c r="W17" i="1"/>
  <c r="W12" i="1"/>
  <c r="AK18" i="1"/>
  <c r="AA5" i="4"/>
  <c r="AA6" i="1" s="1"/>
  <c r="AK13" i="1"/>
  <c r="AA13" i="1"/>
  <c r="AK6" i="12"/>
  <c r="AJ10" i="12"/>
  <c r="AI10" i="12"/>
  <c r="AH10" i="12"/>
  <c r="AG10" i="12"/>
  <c r="AF10" i="12"/>
  <c r="AE10" i="12"/>
  <c r="AD10" i="12"/>
  <c r="AC10" i="12"/>
  <c r="AB10" i="12"/>
  <c r="AA10" i="12"/>
  <c r="AA6" i="12"/>
  <c r="B18" i="1"/>
  <c r="N10" i="1"/>
  <c r="M10" i="1"/>
  <c r="L10" i="1"/>
  <c r="K10" i="1"/>
  <c r="J10" i="1"/>
  <c r="I10" i="1"/>
  <c r="H10" i="1"/>
  <c r="F10" i="1"/>
  <c r="E10" i="1"/>
  <c r="D10" i="1"/>
  <c r="C10" i="1"/>
  <c r="B10" i="1"/>
  <c r="Y8" i="11"/>
  <c r="X8" i="11"/>
  <c r="V8" i="11"/>
  <c r="U8" i="11"/>
  <c r="AK6" i="11"/>
  <c r="AK5" i="11" s="1"/>
  <c r="Y5" i="11"/>
  <c r="X5" i="11"/>
  <c r="W5" i="11"/>
  <c r="V5" i="11"/>
  <c r="U5" i="11"/>
  <c r="AA6" i="11"/>
  <c r="X6" i="4"/>
  <c r="X5" i="4" s="1"/>
  <c r="X6" i="1" s="1"/>
  <c r="G5" i="8"/>
  <c r="G10" i="1" s="1"/>
  <c r="AK5" i="8"/>
  <c r="AA5" i="8"/>
  <c r="Z5" i="8"/>
  <c r="Z10" i="1" s="1"/>
  <c r="W5" i="8"/>
  <c r="W10" i="1" s="1"/>
  <c r="S5" i="8"/>
  <c r="S10" i="1" s="1"/>
  <c r="R5" i="8"/>
  <c r="R10" i="1" s="1"/>
  <c r="Q5" i="8"/>
  <c r="Q10" i="1" s="1"/>
  <c r="P5" i="8"/>
  <c r="P10" i="1" s="1"/>
  <c r="O5" i="8"/>
  <c r="O10" i="1" s="1"/>
  <c r="W7" i="8"/>
  <c r="AN10" i="13"/>
  <c r="AM10" i="13"/>
  <c r="AL10" i="13"/>
  <c r="AI10" i="13"/>
  <c r="AH10" i="13"/>
  <c r="AG10" i="13"/>
  <c r="AF10" i="13"/>
  <c r="AE10" i="13"/>
  <c r="AD10" i="13"/>
  <c r="AC10" i="13"/>
  <c r="AB10" i="13"/>
  <c r="AA10" i="13"/>
  <c r="S10" i="13"/>
  <c r="R10" i="13"/>
  <c r="Q10" i="13"/>
  <c r="O10" i="13"/>
  <c r="N10" i="13"/>
  <c r="M10" i="13"/>
  <c r="L10" i="13"/>
  <c r="K10" i="13"/>
  <c r="J10" i="13"/>
  <c r="I10" i="13"/>
  <c r="H10" i="13"/>
  <c r="D10" i="13"/>
  <c r="AN9" i="13"/>
  <c r="AM9" i="13"/>
  <c r="AL9" i="13"/>
  <c r="AJ9" i="13"/>
  <c r="AH9" i="13"/>
  <c r="AG9" i="13"/>
  <c r="AF9" i="13"/>
  <c r="AE9" i="13"/>
  <c r="AD9" i="13"/>
  <c r="AC9" i="13"/>
  <c r="AB9" i="13"/>
  <c r="AA9" i="13"/>
  <c r="Z9" i="13"/>
  <c r="V9" i="13"/>
  <c r="U9" i="13"/>
  <c r="S9" i="13"/>
  <c r="R9" i="13"/>
  <c r="Q9" i="13"/>
  <c r="O9" i="13"/>
  <c r="N9" i="13"/>
  <c r="M9" i="13"/>
  <c r="L9" i="13"/>
  <c r="K9" i="13"/>
  <c r="J9" i="13"/>
  <c r="I9" i="13"/>
  <c r="H9" i="13"/>
  <c r="F9" i="13"/>
  <c r="D9" i="13"/>
  <c r="AI7" i="13"/>
  <c r="Q7" i="13"/>
  <c r="N7" i="13"/>
  <c r="M7" i="13"/>
  <c r="L7" i="13"/>
  <c r="K7" i="13"/>
  <c r="J7" i="13"/>
  <c r="I7" i="13"/>
  <c r="H7" i="13"/>
  <c r="F7" i="13"/>
  <c r="E7" i="13"/>
  <c r="D7" i="13"/>
  <c r="C7" i="13"/>
  <c r="AI8" i="13"/>
  <c r="AH8" i="13"/>
  <c r="AB8" i="13"/>
  <c r="AA8" i="13"/>
  <c r="Q8" i="13"/>
  <c r="N8" i="13"/>
  <c r="M8" i="13"/>
  <c r="L8" i="13"/>
  <c r="K8" i="13"/>
  <c r="J8" i="13"/>
  <c r="I8" i="13"/>
  <c r="H8" i="13"/>
  <c r="E8" i="13"/>
  <c r="D8" i="13"/>
  <c r="AK5" i="6"/>
  <c r="AA5" i="6"/>
  <c r="Z5" i="6"/>
  <c r="Z8" i="1" s="1"/>
  <c r="W5" i="6"/>
  <c r="W8" i="1" s="1"/>
  <c r="S5" i="6"/>
  <c r="S8" i="1" s="1"/>
  <c r="R5" i="6"/>
  <c r="R8" i="1" s="1"/>
  <c r="Q5" i="6"/>
  <c r="Q8" i="1" s="1"/>
  <c r="P5" i="6"/>
  <c r="P8" i="1" s="1"/>
  <c r="O5" i="6"/>
  <c r="O8" i="1" s="1"/>
  <c r="M5" i="6"/>
  <c r="M8" i="1" s="1"/>
  <c r="L8" i="1"/>
  <c r="H8" i="1"/>
  <c r="G5" i="6"/>
  <c r="G8" i="1" s="1"/>
  <c r="D8" i="1"/>
  <c r="C5" i="6"/>
  <c r="C8" i="1" s="1"/>
  <c r="N9" i="1"/>
  <c r="M9" i="1"/>
  <c r="L9" i="1"/>
  <c r="K9" i="1"/>
  <c r="J9" i="1"/>
  <c r="I9" i="1"/>
  <c r="H9" i="1"/>
  <c r="E9" i="1"/>
  <c r="D9" i="1"/>
  <c r="AK5" i="7"/>
  <c r="AA5" i="7"/>
  <c r="Z5" i="7"/>
  <c r="Z9" i="1" s="1"/>
  <c r="W5" i="7"/>
  <c r="W9" i="1" s="1"/>
  <c r="S5" i="7"/>
  <c r="S9" i="1" s="1"/>
  <c r="R5" i="7"/>
  <c r="R9" i="1" s="1"/>
  <c r="Q5" i="7"/>
  <c r="Q9" i="1" s="1"/>
  <c r="P5" i="7"/>
  <c r="P9" i="1" s="1"/>
  <c r="O5" i="7"/>
  <c r="O9" i="1" s="1"/>
  <c r="G5" i="7"/>
  <c r="G9" i="1" s="1"/>
  <c r="F5" i="7"/>
  <c r="F9" i="1" s="1"/>
  <c r="C5" i="7"/>
  <c r="C9" i="1" s="1"/>
  <c r="B5" i="7"/>
  <c r="B9" i="1" s="1"/>
  <c r="W7" i="7"/>
  <c r="Z7" i="7"/>
  <c r="Z10" i="13" s="1"/>
  <c r="N8" i="1"/>
  <c r="K8" i="1"/>
  <c r="J8" i="1"/>
  <c r="I8" i="1"/>
  <c r="F8" i="1"/>
  <c r="E8" i="1"/>
  <c r="AK5" i="5"/>
  <c r="R7" i="1"/>
  <c r="Q7" i="1"/>
  <c r="P7" i="1"/>
  <c r="N7" i="1"/>
  <c r="M7" i="1"/>
  <c r="L7" i="1"/>
  <c r="K7" i="1"/>
  <c r="J7" i="1"/>
  <c r="I7" i="1"/>
  <c r="H7" i="1"/>
  <c r="F7" i="1"/>
  <c r="E7" i="1"/>
  <c r="D7" i="1"/>
  <c r="C5" i="5"/>
  <c r="C7" i="1" s="1"/>
  <c r="B5" i="5"/>
  <c r="B7" i="1" s="1"/>
  <c r="N6" i="1"/>
  <c r="L6" i="1"/>
  <c r="K6" i="1"/>
  <c r="J6" i="1"/>
  <c r="I6" i="1"/>
  <c r="H6" i="1"/>
  <c r="F6" i="1"/>
  <c r="E6" i="1"/>
  <c r="D6" i="1"/>
  <c r="C6" i="1"/>
  <c r="B6" i="1"/>
  <c r="B5" i="6"/>
  <c r="B8" i="1" s="1"/>
  <c r="W7" i="5"/>
  <c r="W5" i="5"/>
  <c r="W7" i="1" s="1"/>
  <c r="Z7" i="5"/>
  <c r="Z8" i="13" s="1"/>
  <c r="AA5" i="5"/>
  <c r="Z5" i="5"/>
  <c r="Z7" i="1" s="1"/>
  <c r="S5" i="5"/>
  <c r="S7" i="1" s="1"/>
  <c r="O5" i="5"/>
  <c r="O7" i="1" s="1"/>
  <c r="G5" i="5"/>
  <c r="G7" i="1" s="1"/>
  <c r="AK5" i="4"/>
  <c r="AK6" i="1" s="1"/>
  <c r="Z5" i="4"/>
  <c r="Z6" i="1" s="1"/>
  <c r="W5" i="4"/>
  <c r="W6" i="1" s="1"/>
  <c r="S5" i="4"/>
  <c r="R5" i="4"/>
  <c r="R6" i="1" s="1"/>
  <c r="Q5" i="4"/>
  <c r="Q6" i="1" s="1"/>
  <c r="P5" i="4"/>
  <c r="P6" i="1" s="1"/>
  <c r="O5" i="4"/>
  <c r="O6" i="1" s="1"/>
  <c r="M5" i="4"/>
  <c r="M6" i="1" s="1"/>
  <c r="W7" i="4"/>
  <c r="R13" i="1"/>
  <c r="N13" i="1"/>
  <c r="M13" i="1"/>
  <c r="Z20" i="1"/>
  <c r="Y20" i="1"/>
  <c r="X20" i="1"/>
  <c r="V20" i="1"/>
  <c r="U20" i="1"/>
  <c r="S20" i="1"/>
  <c r="R20" i="1"/>
  <c r="Q20" i="1"/>
  <c r="P20" i="1"/>
  <c r="O20" i="1"/>
  <c r="N20" i="1"/>
  <c r="M20" i="1"/>
  <c r="L20" i="1"/>
  <c r="K20" i="1"/>
  <c r="J20" i="1"/>
  <c r="I20" i="1"/>
  <c r="H20" i="1"/>
  <c r="G20" i="1"/>
  <c r="F20" i="1"/>
  <c r="E20" i="1"/>
  <c r="D20" i="1"/>
  <c r="C20" i="1"/>
  <c r="AA18" i="1"/>
  <c r="Z18" i="1"/>
  <c r="Y18" i="1"/>
  <c r="X18" i="1"/>
  <c r="V18" i="1"/>
  <c r="U18" i="1"/>
  <c r="S18" i="1"/>
  <c r="R18" i="1"/>
  <c r="Q18" i="1"/>
  <c r="P18" i="1"/>
  <c r="O18" i="1"/>
  <c r="N18" i="1"/>
  <c r="M18" i="1"/>
  <c r="L18" i="1"/>
  <c r="K18" i="1"/>
  <c r="J18" i="1"/>
  <c r="I18" i="1"/>
  <c r="H18" i="1"/>
  <c r="G18" i="1"/>
  <c r="F18" i="1"/>
  <c r="E18" i="1"/>
  <c r="D18" i="1"/>
  <c r="C18" i="1"/>
  <c r="W29" i="13" l="1"/>
  <c r="K11" i="23"/>
  <c r="W24" i="13"/>
  <c r="K6" i="23"/>
  <c r="H29" i="13"/>
  <c r="E11" i="23"/>
  <c r="AI29" i="13"/>
  <c r="S11" i="23"/>
  <c r="AB11" i="23"/>
  <c r="W11" i="13"/>
  <c r="K9" i="23"/>
  <c r="C29" i="13"/>
  <c r="B11" i="23"/>
  <c r="M11" i="23" s="1"/>
  <c r="L11" i="23" s="1"/>
  <c r="G29" i="13"/>
  <c r="D11" i="23"/>
  <c r="O11" i="23" s="1"/>
  <c r="N11" i="23" s="1"/>
  <c r="D462" i="19"/>
  <c r="U29" i="13"/>
  <c r="I11" i="23"/>
  <c r="I29" i="13"/>
  <c r="F11" i="23"/>
  <c r="AF29" i="13"/>
  <c r="V11" i="23"/>
  <c r="AE11" i="23"/>
  <c r="W7" i="13"/>
  <c r="K5" i="23"/>
  <c r="V29" i="13"/>
  <c r="J11" i="23"/>
  <c r="AG29" i="13"/>
  <c r="AD11" i="23"/>
  <c r="U11" i="23"/>
  <c r="W10" i="13"/>
  <c r="K8" i="23"/>
  <c r="T13" i="13"/>
  <c r="W26" i="13"/>
  <c r="T26" i="13"/>
  <c r="W8" i="13"/>
  <c r="V6" i="1"/>
  <c r="W27" i="13"/>
  <c r="AO10" i="12"/>
  <c r="AN10" i="12"/>
  <c r="AM10" i="12"/>
  <c r="AL10" i="12"/>
  <c r="AK10" i="12"/>
  <c r="Z10" i="12"/>
  <c r="Y10" i="12"/>
  <c r="X10" i="12"/>
  <c r="V10" i="12"/>
  <c r="U10" i="12"/>
  <c r="T10" i="12"/>
  <c r="S10" i="12"/>
  <c r="R10" i="12"/>
  <c r="Q10" i="12"/>
  <c r="P10" i="12"/>
  <c r="O10" i="12"/>
  <c r="N10" i="12"/>
  <c r="M10" i="12"/>
  <c r="L10" i="12"/>
  <c r="K10" i="12"/>
  <c r="J10" i="12"/>
  <c r="I10" i="12"/>
  <c r="H10" i="12"/>
  <c r="G10" i="12"/>
  <c r="F10" i="12"/>
  <c r="E10" i="12"/>
  <c r="D10" i="12"/>
  <c r="C10" i="12"/>
  <c r="B10" i="12"/>
  <c r="AK5" i="12"/>
  <c r="AK17" i="1" s="1"/>
  <c r="AA5" i="12"/>
  <c r="AA17" i="1" s="1"/>
  <c r="Z5" i="12"/>
  <c r="Z17" i="1" s="1"/>
  <c r="Y5" i="12"/>
  <c r="Y17" i="1" s="1"/>
  <c r="X5" i="12"/>
  <c r="X17" i="1" s="1"/>
  <c r="V5" i="12"/>
  <c r="V17" i="1" s="1"/>
  <c r="U5" i="12"/>
  <c r="U17" i="1" s="1"/>
  <c r="T5" i="12"/>
  <c r="S5" i="12"/>
  <c r="S17" i="1" s="1"/>
  <c r="R5" i="12"/>
  <c r="R17" i="1" s="1"/>
  <c r="Q5" i="12"/>
  <c r="Q17" i="1" s="1"/>
  <c r="P5" i="12"/>
  <c r="P17" i="1" s="1"/>
  <c r="O5" i="12"/>
  <c r="O17" i="1" s="1"/>
  <c r="N5" i="12"/>
  <c r="N17" i="1" s="1"/>
  <c r="M5" i="12"/>
  <c r="M17" i="1" s="1"/>
  <c r="L5" i="12"/>
  <c r="L17" i="1" s="1"/>
  <c r="K5" i="12"/>
  <c r="K17" i="1" s="1"/>
  <c r="J5" i="12"/>
  <c r="J17" i="1" s="1"/>
  <c r="I5" i="12"/>
  <c r="I17" i="1" s="1"/>
  <c r="H5" i="12"/>
  <c r="H17" i="1" s="1"/>
  <c r="G5" i="12"/>
  <c r="G17" i="1" s="1"/>
  <c r="F5" i="12"/>
  <c r="F17" i="1" s="1"/>
  <c r="E5" i="12"/>
  <c r="E17" i="1" s="1"/>
  <c r="D5" i="12"/>
  <c r="D17" i="1" s="1"/>
  <c r="C5" i="12"/>
  <c r="C17" i="1" s="1"/>
  <c r="B5" i="12"/>
  <c r="B17" i="1" s="1"/>
  <c r="I13" i="1"/>
  <c r="H13" i="1"/>
  <c r="D13" i="1"/>
  <c r="AK12" i="1"/>
  <c r="Y12" i="1"/>
  <c r="X12" i="1"/>
  <c r="V12" i="1"/>
  <c r="U12" i="1"/>
  <c r="AA5" i="11"/>
  <c r="AA12" i="1" s="1"/>
  <c r="R5" i="11"/>
  <c r="R12" i="1" s="1"/>
  <c r="N5" i="11"/>
  <c r="N12" i="1" s="1"/>
  <c r="M5" i="11"/>
  <c r="M12" i="1" s="1"/>
  <c r="K5" i="11"/>
  <c r="K12" i="1" s="1"/>
  <c r="J5" i="11"/>
  <c r="J12" i="1" s="1"/>
  <c r="I5" i="11"/>
  <c r="I12" i="1" s="1"/>
  <c r="H5" i="11"/>
  <c r="H12" i="1" s="1"/>
  <c r="B5" i="11"/>
  <c r="B12" i="1" s="1"/>
  <c r="F5" i="11"/>
  <c r="F12" i="1" s="1"/>
  <c r="E5" i="11"/>
  <c r="E12" i="1" s="1"/>
  <c r="D5" i="11"/>
  <c r="D12" i="1" s="1"/>
  <c r="P5" i="11"/>
  <c r="P12" i="1" s="1"/>
  <c r="O5" i="11"/>
  <c r="O12" i="1" s="1"/>
  <c r="L5" i="11"/>
  <c r="L12" i="1" s="1"/>
  <c r="G5" i="11"/>
  <c r="G12" i="1" s="1"/>
  <c r="C5" i="11"/>
  <c r="C12" i="1" s="1"/>
  <c r="G5" i="4"/>
  <c r="G6" i="1" s="1"/>
  <c r="AN5" i="17"/>
  <c r="AM5" i="17"/>
  <c r="AL5" i="17"/>
  <c r="AK5" i="17"/>
  <c r="Z5" i="17"/>
  <c r="W5" i="17"/>
  <c r="S5" i="17"/>
  <c r="R5" i="17"/>
  <c r="P5" i="17"/>
  <c r="O5" i="17"/>
  <c r="I5" i="17"/>
  <c r="H5" i="17"/>
  <c r="G5" i="17"/>
  <c r="D464" i="19" l="1"/>
  <c r="R11" i="23" s="1"/>
  <c r="D463" i="19"/>
  <c r="Q11" i="23" s="1"/>
  <c r="AM8" i="17"/>
  <c r="AL8" i="17"/>
  <c r="AK8" i="17"/>
  <c r="AJ8" i="17"/>
  <c r="AI8" i="17"/>
  <c r="AH8" i="17"/>
  <c r="AG8" i="17"/>
  <c r="AF8" i="17"/>
  <c r="AE8" i="17"/>
  <c r="AD8" i="17"/>
  <c r="AC8" i="17"/>
  <c r="AB8" i="17"/>
  <c r="AA8" i="17"/>
  <c r="Y10" i="17"/>
  <c r="Y8" i="17" s="1"/>
  <c r="X10" i="17"/>
  <c r="X8" i="17" s="1"/>
  <c r="W10" i="17"/>
  <c r="W8" i="17" s="1"/>
  <c r="K4" i="23" s="1"/>
  <c r="V10" i="17"/>
  <c r="V8" i="17" s="1"/>
  <c r="J4" i="23" s="1"/>
  <c r="U10" i="17"/>
  <c r="U8" i="17" s="1"/>
  <c r="I4" i="23" s="1"/>
  <c r="S8" i="17"/>
  <c r="R8" i="17"/>
  <c r="P8" i="17"/>
  <c r="O8" i="17"/>
  <c r="K8" i="17"/>
  <c r="H4" i="23" s="1"/>
  <c r="J8" i="17"/>
  <c r="G4" i="23" s="1"/>
  <c r="I8" i="17"/>
  <c r="F4" i="23" s="1"/>
  <c r="H8" i="17"/>
  <c r="E4" i="23" s="1"/>
  <c r="D4" i="23" s="1"/>
  <c r="O4" i="23" s="1"/>
  <c r="N4" i="23" s="1"/>
  <c r="G8" i="17"/>
  <c r="D35" i="19" s="1"/>
  <c r="AJ4" i="23" l="1"/>
  <c r="AA4" i="23"/>
  <c r="AG4" i="23"/>
  <c r="X4" i="23"/>
  <c r="U4" i="23"/>
  <c r="AD4" i="23"/>
  <c r="AI4" i="23"/>
  <c r="Z4" i="23"/>
  <c r="AF4" i="23"/>
  <c r="W4" i="23"/>
  <c r="AC4" i="23"/>
  <c r="T4" i="23"/>
  <c r="AH4" i="23"/>
  <c r="Y4" i="23"/>
  <c r="AE4" i="23"/>
  <c r="V4" i="23"/>
  <c r="AB4" i="23"/>
  <c r="S4" i="23"/>
  <c r="D37" i="19"/>
  <c r="R4" i="23" s="1"/>
  <c r="D36" i="19"/>
  <c r="Q4" i="23" s="1"/>
  <c r="AO9" i="17"/>
  <c r="AO6" i="17"/>
  <c r="AO5" i="17" s="1"/>
  <c r="Y6" i="17"/>
  <c r="Y5" i="17" s="1"/>
  <c r="X6" i="17"/>
  <c r="X5" i="17" s="1"/>
  <c r="V6" i="17"/>
  <c r="V5" i="17" s="1"/>
  <c r="U6" i="17"/>
  <c r="U5" i="17" s="1"/>
  <c r="Z7" i="8"/>
  <c r="Z27" i="13" s="1"/>
  <c r="D27" i="13"/>
  <c r="AJ7" i="8"/>
  <c r="AJ27" i="13" s="1"/>
  <c r="D26" i="13"/>
  <c r="D25" i="13"/>
  <c r="X6" i="5"/>
  <c r="X5" i="5" s="1"/>
  <c r="X7" i="1" s="1"/>
  <c r="D24" i="13"/>
  <c r="AO23" i="13" l="1"/>
  <c r="AN23" i="13"/>
  <c r="AM23" i="13"/>
  <c r="AL23" i="13"/>
  <c r="AK23" i="13"/>
  <c r="AJ23" i="13"/>
  <c r="AI23" i="13"/>
  <c r="AH23" i="13"/>
  <c r="AG23" i="13"/>
  <c r="AF23" i="13"/>
  <c r="AE23" i="13"/>
  <c r="AD23" i="13"/>
  <c r="AC23" i="13"/>
  <c r="AB23" i="13"/>
  <c r="AA23" i="13"/>
  <c r="Z23" i="13"/>
  <c r="Y23" i="13"/>
  <c r="X23" i="13"/>
  <c r="V23" i="13"/>
  <c r="U23" i="13"/>
  <c r="S23" i="13"/>
  <c r="R23" i="13"/>
  <c r="Q23" i="13"/>
  <c r="P23" i="13"/>
  <c r="O23" i="13"/>
  <c r="M23" i="13"/>
  <c r="L23" i="13"/>
  <c r="K23" i="13"/>
  <c r="J23" i="13"/>
  <c r="G23" i="13"/>
  <c r="F23" i="13"/>
  <c r="E23" i="13"/>
  <c r="D23" i="13"/>
  <c r="C23" i="13"/>
  <c r="B23" i="13"/>
  <c r="Z7" i="4"/>
  <c r="Z7" i="13" s="1"/>
  <c r="AO14" i="13" l="1"/>
  <c r="AN14" i="13"/>
  <c r="AM14" i="13"/>
  <c r="AL14" i="13"/>
  <c r="AK14" i="13"/>
  <c r="AJ14" i="13"/>
  <c r="AI14" i="13"/>
  <c r="AH14" i="13"/>
  <c r="AG14" i="13"/>
  <c r="AF14" i="13"/>
  <c r="AE14" i="13"/>
  <c r="AD14" i="13"/>
  <c r="AC14" i="13"/>
  <c r="AB14" i="13"/>
  <c r="AA14" i="13"/>
  <c r="Z14" i="13"/>
  <c r="Y14" i="13"/>
  <c r="X14" i="13"/>
  <c r="V14" i="13"/>
  <c r="U14" i="13"/>
  <c r="S14" i="13"/>
  <c r="R14" i="13"/>
  <c r="Q14" i="13"/>
  <c r="P14" i="13"/>
  <c r="O14" i="13"/>
  <c r="M14" i="13"/>
  <c r="L14" i="13"/>
  <c r="K14" i="13"/>
  <c r="J14" i="13"/>
  <c r="E14" i="13"/>
  <c r="G14" i="13"/>
  <c r="F14" i="13"/>
  <c r="C14" i="13"/>
  <c r="AO13" i="13"/>
  <c r="AN13" i="13"/>
  <c r="AM13" i="13"/>
  <c r="AL13" i="13"/>
  <c r="AK13" i="13"/>
  <c r="AJ13" i="13"/>
  <c r="AI13" i="13"/>
  <c r="AH13" i="13"/>
  <c r="AG13" i="13"/>
  <c r="AF13" i="13"/>
  <c r="AE13" i="13"/>
  <c r="AD13" i="13"/>
  <c r="AC13" i="13"/>
  <c r="AB13" i="13"/>
  <c r="AA13" i="13"/>
  <c r="Z13" i="13"/>
  <c r="Y13" i="13"/>
  <c r="X13" i="13"/>
  <c r="V13" i="13"/>
  <c r="U13" i="13"/>
  <c r="S13" i="13"/>
  <c r="R13" i="13"/>
  <c r="Q13" i="13"/>
  <c r="P13" i="13"/>
  <c r="O13" i="13"/>
  <c r="M13" i="13"/>
  <c r="L13" i="13"/>
  <c r="K13" i="13"/>
  <c r="J13" i="13"/>
  <c r="E13" i="13"/>
  <c r="G13" i="13"/>
  <c r="F13" i="13"/>
  <c r="C13" i="13"/>
  <c r="B13" i="13"/>
  <c r="AO19" i="13"/>
  <c r="AN19" i="13"/>
  <c r="AM19" i="13"/>
  <c r="AL19" i="13"/>
  <c r="AK19" i="13"/>
  <c r="AJ19" i="13"/>
  <c r="AI19" i="13"/>
  <c r="AH19" i="13"/>
  <c r="AG19" i="13"/>
  <c r="AF19" i="13"/>
  <c r="AE19" i="13"/>
  <c r="AD19" i="13"/>
  <c r="AC19" i="13"/>
  <c r="AB19" i="13"/>
  <c r="AA19" i="13"/>
  <c r="Z19" i="13"/>
  <c r="Y19" i="13"/>
  <c r="X19" i="13"/>
  <c r="V19" i="13"/>
  <c r="U19" i="13"/>
  <c r="S19" i="13"/>
  <c r="R19" i="13"/>
  <c r="Q19" i="13"/>
  <c r="P19" i="13"/>
  <c r="O19" i="13"/>
  <c r="M19" i="13"/>
  <c r="L19" i="13"/>
  <c r="K19" i="13"/>
  <c r="J19" i="13"/>
  <c r="E19" i="13"/>
  <c r="G19" i="13"/>
  <c r="F19" i="13"/>
  <c r="C19" i="13"/>
  <c r="AO18" i="13"/>
  <c r="AN18" i="13"/>
  <c r="AM18" i="13"/>
  <c r="AL18" i="13"/>
  <c r="AK18" i="13"/>
  <c r="AJ18" i="13"/>
  <c r="AI18" i="13"/>
  <c r="AH18" i="13"/>
  <c r="AG18" i="13"/>
  <c r="AF18" i="13"/>
  <c r="AE18" i="13"/>
  <c r="AD18" i="13"/>
  <c r="AC18" i="13"/>
  <c r="AB18" i="13"/>
  <c r="AA18" i="13"/>
  <c r="Z18" i="13"/>
  <c r="Y18" i="13"/>
  <c r="X18" i="13"/>
  <c r="V18" i="13"/>
  <c r="U18" i="13"/>
  <c r="S18" i="13"/>
  <c r="R18" i="13"/>
  <c r="Q18" i="13"/>
  <c r="P18" i="13"/>
  <c r="O18" i="13"/>
  <c r="M18" i="13"/>
  <c r="L18" i="13"/>
  <c r="K18" i="13"/>
  <c r="J18" i="13"/>
  <c r="E18" i="13"/>
  <c r="G18" i="13"/>
  <c r="F18" i="13"/>
  <c r="C18" i="13"/>
  <c r="B19" i="13"/>
  <c r="B18" i="13"/>
  <c r="Y14" i="1"/>
  <c r="X14" i="1"/>
  <c r="V14" i="1"/>
  <c r="U14" i="1"/>
  <c r="AO11" i="13"/>
  <c r="AO7" i="8"/>
  <c r="AN7" i="8"/>
  <c r="AM7" i="8"/>
  <c r="AL7" i="8"/>
  <c r="AK7" i="8"/>
  <c r="AH7" i="8"/>
  <c r="AC9" i="23" s="1"/>
  <c r="AG7" i="8"/>
  <c r="AD9" i="23" s="1"/>
  <c r="AF7" i="8"/>
  <c r="AE9" i="23" s="1"/>
  <c r="AE7" i="8"/>
  <c r="AF9" i="23" s="1"/>
  <c r="AD7" i="8"/>
  <c r="AC7" i="8"/>
  <c r="AH9" i="23" s="1"/>
  <c r="AB7" i="8"/>
  <c r="AI9" i="23" s="1"/>
  <c r="AA7" i="8"/>
  <c r="AJ9" i="23" s="1"/>
  <c r="Z11" i="13"/>
  <c r="Y7" i="8"/>
  <c r="X7" i="8"/>
  <c r="V7" i="8"/>
  <c r="J9" i="23" s="1"/>
  <c r="U7" i="8"/>
  <c r="I9" i="23" s="1"/>
  <c r="S7" i="8"/>
  <c r="R7" i="8"/>
  <c r="P7" i="8"/>
  <c r="O7" i="8"/>
  <c r="G7" i="8"/>
  <c r="Y6" i="8"/>
  <c r="Y5" i="8" s="1"/>
  <c r="Y10" i="1" s="1"/>
  <c r="X6" i="8"/>
  <c r="X5" i="8" s="1"/>
  <c r="X10" i="1" s="1"/>
  <c r="V6" i="8"/>
  <c r="V5" i="8" s="1"/>
  <c r="V10" i="1" s="1"/>
  <c r="U6" i="8"/>
  <c r="U5" i="8" s="1"/>
  <c r="U10" i="1" s="1"/>
  <c r="Y6" i="7"/>
  <c r="Y5" i="7" s="1"/>
  <c r="Y9" i="1" s="1"/>
  <c r="X6" i="7"/>
  <c r="X5" i="7" s="1"/>
  <c r="X9" i="1" s="1"/>
  <c r="V6" i="7"/>
  <c r="V5" i="7" s="1"/>
  <c r="V9" i="1" s="1"/>
  <c r="U6" i="7"/>
  <c r="U5" i="7" s="1"/>
  <c r="U9" i="1" s="1"/>
  <c r="AK7" i="7"/>
  <c r="AK10" i="13" s="1"/>
  <c r="AJ10" i="13"/>
  <c r="Y7" i="7"/>
  <c r="Y10" i="13" s="1"/>
  <c r="X7" i="7"/>
  <c r="X10" i="13" s="1"/>
  <c r="V7" i="7"/>
  <c r="U7" i="7"/>
  <c r="P7" i="7"/>
  <c r="P10" i="13" s="1"/>
  <c r="E7" i="7"/>
  <c r="E10" i="13" s="1"/>
  <c r="G7" i="7"/>
  <c r="F7" i="7"/>
  <c r="C7" i="7"/>
  <c r="B7" i="7"/>
  <c r="Y6" i="6"/>
  <c r="Y5" i="6" s="1"/>
  <c r="Y8" i="1" s="1"/>
  <c r="X6" i="6"/>
  <c r="X5" i="6" s="1"/>
  <c r="X8" i="1" s="1"/>
  <c r="V6" i="6"/>
  <c r="V5" i="6" s="1"/>
  <c r="V8" i="1" s="1"/>
  <c r="U6" i="6"/>
  <c r="U5" i="6" s="1"/>
  <c r="U8" i="1" s="1"/>
  <c r="AK7" i="6"/>
  <c r="AK9" i="13" s="1"/>
  <c r="AI7" i="6"/>
  <c r="Y7" i="6"/>
  <c r="Y9" i="13" s="1"/>
  <c r="X7" i="6"/>
  <c r="X9" i="13" s="1"/>
  <c r="P7" i="6"/>
  <c r="P9" i="13" s="1"/>
  <c r="E7" i="6"/>
  <c r="E9" i="13" s="1"/>
  <c r="G7" i="6"/>
  <c r="C7" i="6"/>
  <c r="B7" i="6"/>
  <c r="AO7" i="5"/>
  <c r="AO8" i="13" s="1"/>
  <c r="AN7" i="5"/>
  <c r="AN8" i="13" s="1"/>
  <c r="AM7" i="5"/>
  <c r="AM8" i="13" s="1"/>
  <c r="AL7" i="5"/>
  <c r="AL8" i="13" s="1"/>
  <c r="AK7" i="5"/>
  <c r="AK8" i="13" s="1"/>
  <c r="AG7" i="5"/>
  <c r="AF7" i="5"/>
  <c r="AE7" i="5"/>
  <c r="AD7" i="5"/>
  <c r="AC7" i="5"/>
  <c r="Y7" i="5"/>
  <c r="Y8" i="13" s="1"/>
  <c r="X7" i="5"/>
  <c r="X8" i="13" s="1"/>
  <c r="V7" i="5"/>
  <c r="U7" i="5"/>
  <c r="S7" i="5"/>
  <c r="S8" i="13" s="1"/>
  <c r="R7" i="5"/>
  <c r="R8" i="13" s="1"/>
  <c r="P7" i="5"/>
  <c r="P8" i="13" s="1"/>
  <c r="O7" i="5"/>
  <c r="O8" i="13" s="1"/>
  <c r="G8" i="13"/>
  <c r="F7" i="5"/>
  <c r="C7" i="5"/>
  <c r="B7" i="5"/>
  <c r="AO7" i="4"/>
  <c r="AO7" i="13" s="1"/>
  <c r="AN7" i="4"/>
  <c r="AN7" i="13" s="1"/>
  <c r="AM7" i="4"/>
  <c r="AM7" i="13" s="1"/>
  <c r="AL7" i="4"/>
  <c r="AL7" i="13" s="1"/>
  <c r="AK7" i="4"/>
  <c r="AK7" i="13" s="1"/>
  <c r="AJ7" i="4"/>
  <c r="AJ7" i="13" s="1"/>
  <c r="AH7" i="4"/>
  <c r="AG7" i="4"/>
  <c r="AF7" i="4"/>
  <c r="AE7" i="4"/>
  <c r="AD7" i="4"/>
  <c r="AC7" i="4"/>
  <c r="AB7" i="4"/>
  <c r="AA7" i="4"/>
  <c r="Y7" i="4"/>
  <c r="Y7" i="13" s="1"/>
  <c r="X7" i="4"/>
  <c r="X7" i="13" s="1"/>
  <c r="V7" i="4"/>
  <c r="U7" i="4"/>
  <c r="S7" i="4"/>
  <c r="S7" i="13" s="1"/>
  <c r="R7" i="4"/>
  <c r="R7" i="13" s="1"/>
  <c r="P7" i="4"/>
  <c r="P7" i="13" s="1"/>
  <c r="O7" i="4"/>
  <c r="O7" i="13" s="1"/>
  <c r="G7" i="4"/>
  <c r="B7" i="13"/>
  <c r="B13" i="1"/>
  <c r="C13" i="1"/>
  <c r="F13" i="1"/>
  <c r="G13" i="1"/>
  <c r="E13" i="1"/>
  <c r="J13" i="1"/>
  <c r="K13" i="1"/>
  <c r="L13" i="1"/>
  <c r="O13" i="1"/>
  <c r="P13" i="1"/>
  <c r="Q13" i="1"/>
  <c r="S13" i="1"/>
  <c r="U13" i="1"/>
  <c r="V13" i="1"/>
  <c r="X13" i="1"/>
  <c r="Y13" i="1"/>
  <c r="Z13" i="1"/>
  <c r="O14" i="1"/>
  <c r="P14" i="1"/>
  <c r="Q14" i="1"/>
  <c r="S14" i="1"/>
  <c r="B20" i="1"/>
  <c r="U6" i="4"/>
  <c r="U5" i="4" s="1"/>
  <c r="V6" i="4"/>
  <c r="V5" i="4" s="1"/>
  <c r="S6" i="1" s="1"/>
  <c r="Y6" i="4"/>
  <c r="Y5" i="4" s="1"/>
  <c r="V6" i="5"/>
  <c r="V5" i="5" s="1"/>
  <c r="V7" i="1" s="1"/>
  <c r="U6" i="5"/>
  <c r="U5" i="5" s="1"/>
  <c r="U7" i="1" s="1"/>
  <c r="Y6" i="5"/>
  <c r="Y5" i="5" s="1"/>
  <c r="Y7" i="1" s="1"/>
  <c r="G7" i="13" l="1"/>
  <c r="D5" i="23"/>
  <c r="O5" i="23" s="1"/>
  <c r="N5" i="23" s="1"/>
  <c r="D96" i="19"/>
  <c r="D97" i="19" s="1"/>
  <c r="Q5" i="23" s="1"/>
  <c r="V7" i="13"/>
  <c r="J5" i="23"/>
  <c r="AD7" i="13"/>
  <c r="AG5" i="23"/>
  <c r="X5" i="23"/>
  <c r="C8" i="13"/>
  <c r="B6" i="23"/>
  <c r="AD8" i="13"/>
  <c r="AG6" i="23"/>
  <c r="X6" i="23"/>
  <c r="AG8" i="13"/>
  <c r="AD6" i="23"/>
  <c r="U6" i="23"/>
  <c r="AD27" i="13"/>
  <c r="AG9" i="23"/>
  <c r="AA7" i="13"/>
  <c r="AJ5" i="23"/>
  <c r="AA5" i="23"/>
  <c r="AG7" i="13"/>
  <c r="AD5" i="23"/>
  <c r="U5" i="23"/>
  <c r="AB7" i="13"/>
  <c r="Z5" i="23"/>
  <c r="AI5" i="23"/>
  <c r="AE7" i="13"/>
  <c r="W5" i="23"/>
  <c r="AF5" i="23"/>
  <c r="AH7" i="13"/>
  <c r="T5" i="23"/>
  <c r="AC5" i="23"/>
  <c r="F8" i="13"/>
  <c r="P6" i="23"/>
  <c r="U8" i="13"/>
  <c r="I6" i="23"/>
  <c r="AE8" i="13"/>
  <c r="W6" i="23"/>
  <c r="AF6" i="23"/>
  <c r="C9" i="13"/>
  <c r="B7" i="23"/>
  <c r="AI9" i="13"/>
  <c r="S7" i="23"/>
  <c r="AB7" i="23"/>
  <c r="U7" i="13"/>
  <c r="I5" i="23"/>
  <c r="AC7" i="13"/>
  <c r="Y5" i="23"/>
  <c r="AH5" i="23"/>
  <c r="AF7" i="13"/>
  <c r="V5" i="23"/>
  <c r="AE5" i="23"/>
  <c r="V8" i="13"/>
  <c r="J6" i="23"/>
  <c r="AC8" i="13"/>
  <c r="Y6" i="23"/>
  <c r="AH6" i="23"/>
  <c r="AJ7" i="5"/>
  <c r="AJ8" i="13" s="1"/>
  <c r="AF8" i="13"/>
  <c r="V6" i="23"/>
  <c r="AE6" i="23"/>
  <c r="AO7" i="6"/>
  <c r="AO9" i="13" s="1"/>
  <c r="D7" i="23"/>
  <c r="O7" i="23" s="1"/>
  <c r="N7" i="23" s="1"/>
  <c r="D218" i="19"/>
  <c r="D9" i="23"/>
  <c r="O9" i="23" s="1"/>
  <c r="N9" i="23" s="1"/>
  <c r="D340" i="19"/>
  <c r="C10" i="13"/>
  <c r="B8" i="23"/>
  <c r="F10" i="13"/>
  <c r="P8" i="23"/>
  <c r="U10" i="13"/>
  <c r="I8" i="23"/>
  <c r="G10" i="13"/>
  <c r="AO7" i="7"/>
  <c r="AO10" i="13" s="1"/>
  <c r="D8" i="23"/>
  <c r="O8" i="23" s="1"/>
  <c r="N8" i="23" s="1"/>
  <c r="D279" i="19"/>
  <c r="V10" i="13"/>
  <c r="J8" i="23"/>
  <c r="W7" i="6"/>
  <c r="K7" i="23" s="1"/>
  <c r="G9" i="13"/>
  <c r="Y6" i="1"/>
  <c r="U6" i="1"/>
  <c r="AD11" i="13"/>
  <c r="C11" i="13"/>
  <c r="C27" i="13"/>
  <c r="O11" i="13"/>
  <c r="O27" i="13"/>
  <c r="AA11" i="13"/>
  <c r="AA27" i="13"/>
  <c r="AI11" i="13"/>
  <c r="AI27" i="13"/>
  <c r="AM11" i="13"/>
  <c r="AN27" i="13"/>
  <c r="F11" i="13"/>
  <c r="F27" i="13"/>
  <c r="K11" i="13"/>
  <c r="K27" i="13"/>
  <c r="P11" i="13"/>
  <c r="P27" i="13"/>
  <c r="X11" i="13"/>
  <c r="X27" i="13"/>
  <c r="AB11" i="13"/>
  <c r="AB27" i="13"/>
  <c r="AF11" i="13"/>
  <c r="AF27" i="13"/>
  <c r="AJ11" i="13"/>
  <c r="AK27" i="13"/>
  <c r="AN11" i="13"/>
  <c r="AO27" i="13"/>
  <c r="G11" i="13"/>
  <c r="G27" i="13"/>
  <c r="L11" i="13"/>
  <c r="L27" i="13"/>
  <c r="Q11" i="13"/>
  <c r="Q27" i="13"/>
  <c r="S11" i="13"/>
  <c r="S27" i="13"/>
  <c r="Y11" i="13"/>
  <c r="Y27" i="13"/>
  <c r="AC11" i="13"/>
  <c r="AC27" i="13"/>
  <c r="AG11" i="13"/>
  <c r="AG27" i="13"/>
  <c r="AK11" i="13"/>
  <c r="AL27" i="13"/>
  <c r="J11" i="13"/>
  <c r="J27" i="13"/>
  <c r="V11" i="13"/>
  <c r="V27" i="13"/>
  <c r="AE11" i="13"/>
  <c r="AE27" i="13"/>
  <c r="B11" i="13"/>
  <c r="B27" i="13"/>
  <c r="E11" i="13"/>
  <c r="E27" i="13"/>
  <c r="M11" i="13"/>
  <c r="M27" i="13"/>
  <c r="R11" i="13"/>
  <c r="R27" i="13"/>
  <c r="U11" i="13"/>
  <c r="U27" i="13"/>
  <c r="AH11" i="13"/>
  <c r="AH27" i="13"/>
  <c r="AL11" i="13"/>
  <c r="AM27" i="13"/>
  <c r="J26" i="13"/>
  <c r="AA26" i="13"/>
  <c r="AE26" i="13"/>
  <c r="AM26" i="13"/>
  <c r="F26" i="13"/>
  <c r="K26" i="13"/>
  <c r="P26" i="13"/>
  <c r="X26" i="13"/>
  <c r="AB26" i="13"/>
  <c r="AF26" i="13"/>
  <c r="AJ26" i="13"/>
  <c r="AN26" i="13"/>
  <c r="O26" i="13"/>
  <c r="G26" i="13"/>
  <c r="Q26" i="13"/>
  <c r="S26" i="13"/>
  <c r="Y26" i="13"/>
  <c r="AC26" i="13"/>
  <c r="AG26" i="13"/>
  <c r="AK26" i="13"/>
  <c r="AO26" i="13"/>
  <c r="C26" i="13"/>
  <c r="V26" i="13"/>
  <c r="AI26" i="13"/>
  <c r="L26" i="13"/>
  <c r="B10" i="13"/>
  <c r="B26" i="13"/>
  <c r="E26" i="13"/>
  <c r="M26" i="13"/>
  <c r="R26" i="13"/>
  <c r="U26" i="13"/>
  <c r="Z26" i="13"/>
  <c r="AD26" i="13"/>
  <c r="AH26" i="13"/>
  <c r="AL26" i="13"/>
  <c r="B9" i="13"/>
  <c r="B25" i="13"/>
  <c r="E25" i="13"/>
  <c r="R25" i="13"/>
  <c r="AD25" i="13"/>
  <c r="AM25" i="13"/>
  <c r="C25" i="13"/>
  <c r="J25" i="13"/>
  <c r="O25" i="13"/>
  <c r="V25" i="13"/>
  <c r="AA25" i="13"/>
  <c r="AE25" i="13"/>
  <c r="AI25" i="13"/>
  <c r="AN25" i="13"/>
  <c r="Z25" i="13"/>
  <c r="F25" i="13"/>
  <c r="P25" i="13"/>
  <c r="X25" i="13"/>
  <c r="AB25" i="13"/>
  <c r="AF25" i="13"/>
  <c r="AK25" i="13"/>
  <c r="AO25" i="13"/>
  <c r="AJ25" i="13"/>
  <c r="M25" i="13"/>
  <c r="U25" i="13"/>
  <c r="AH25" i="13"/>
  <c r="K25" i="13"/>
  <c r="G25" i="13"/>
  <c r="L25" i="13"/>
  <c r="Q25" i="13"/>
  <c r="S25" i="13"/>
  <c r="Y25" i="13"/>
  <c r="AC25" i="13"/>
  <c r="AG25" i="13"/>
  <c r="AL25" i="13"/>
  <c r="B8" i="13"/>
  <c r="B24" i="13"/>
  <c r="E24" i="13"/>
  <c r="U24" i="13"/>
  <c r="Z24" i="13"/>
  <c r="AD24" i="13"/>
  <c r="AH24" i="13"/>
  <c r="AM24" i="13"/>
  <c r="C24" i="13"/>
  <c r="J24" i="13"/>
  <c r="O24" i="13"/>
  <c r="V24" i="13"/>
  <c r="AA24" i="13"/>
  <c r="AE24" i="13"/>
  <c r="AI24" i="13"/>
  <c r="AN24" i="13"/>
  <c r="R24" i="13"/>
  <c r="F24" i="13"/>
  <c r="X24" i="13"/>
  <c r="AB24" i="13"/>
  <c r="AF24" i="13"/>
  <c r="AK24" i="13"/>
  <c r="AO24" i="13"/>
  <c r="M24" i="13"/>
  <c r="K24" i="13"/>
  <c r="P24" i="13"/>
  <c r="G24" i="13"/>
  <c r="L24" i="13"/>
  <c r="Q24" i="13"/>
  <c r="S24" i="13"/>
  <c r="Y24" i="13"/>
  <c r="AC24" i="13"/>
  <c r="AG24" i="13"/>
  <c r="AL24" i="13"/>
  <c r="AJ24" i="13"/>
  <c r="Z6" i="11"/>
  <c r="Z5" i="11" s="1"/>
  <c r="Z12" i="1" s="1"/>
  <c r="S5" i="11"/>
  <c r="S12" i="1" s="1"/>
  <c r="Q6" i="11"/>
  <c r="Q5" i="11" s="1"/>
  <c r="Q12" i="1" s="1"/>
  <c r="C7" i="23" l="1"/>
  <c r="M7" i="23"/>
  <c r="L7" i="23" s="1"/>
  <c r="D219" i="19"/>
  <c r="Q7" i="23" s="1"/>
  <c r="D220" i="19"/>
  <c r="R7" i="23" s="1"/>
  <c r="D342" i="19"/>
  <c r="R9" i="23" s="1"/>
  <c r="D341" i="19"/>
  <c r="Q9" i="23" s="1"/>
  <c r="C11" i="23"/>
  <c r="M6" i="23"/>
  <c r="L6" i="23" s="1"/>
  <c r="C6" i="23"/>
  <c r="D281" i="19"/>
  <c r="R8" i="23" s="1"/>
  <c r="D280" i="19"/>
  <c r="Q8" i="23" s="1"/>
  <c r="M8" i="23"/>
  <c r="L8" i="23" s="1"/>
  <c r="C8" i="23"/>
  <c r="W25" i="13"/>
  <c r="W9" i="13"/>
</calcChain>
</file>

<file path=xl/sharedStrings.xml><?xml version="1.0" encoding="utf-8"?>
<sst xmlns="http://schemas.openxmlformats.org/spreadsheetml/2006/main" count="4396" uniqueCount="346">
  <si>
    <t>Quebec</t>
  </si>
  <si>
    <t>Canada</t>
  </si>
  <si>
    <t>Home</t>
  </si>
  <si>
    <t>Male</t>
  </si>
  <si>
    <t>Female</t>
  </si>
  <si>
    <t>Under 100,000</t>
  </si>
  <si>
    <t>Over 100,000</t>
  </si>
  <si>
    <t>British Columbia</t>
  </si>
  <si>
    <t>Alberta</t>
  </si>
  <si>
    <t>Saskatchewan</t>
  </si>
  <si>
    <t>Manitoba</t>
  </si>
  <si>
    <t>Ontario</t>
  </si>
  <si>
    <t>New Brunswick</t>
  </si>
  <si>
    <t>Nova Scotia</t>
  </si>
  <si>
    <t>Yukon</t>
  </si>
  <si>
    <t>Nunavut</t>
  </si>
  <si>
    <t>Prince Edward Island</t>
  </si>
  <si>
    <t>Newfoundland</t>
  </si>
  <si>
    <t>Northwest Territories</t>
  </si>
  <si>
    <t>Requests</t>
  </si>
  <si>
    <t>Contacts or Enquiries</t>
  </si>
  <si>
    <t>Provided</t>
  </si>
  <si>
    <t>Hospital</t>
  </si>
  <si>
    <t>Hospice</t>
  </si>
  <si>
    <t>Other</t>
  </si>
  <si>
    <t>Enquiries &amp; Requests for EAS</t>
  </si>
  <si>
    <t>n/a</t>
  </si>
  <si>
    <t>2nd Assessment</t>
  </si>
  <si>
    <t>Av. Age</t>
  </si>
  <si>
    <t>Cancer</t>
  </si>
  <si>
    <t>Neuro-Degenerative</t>
  </si>
  <si>
    <t>Circulatory/Respiratory</t>
  </si>
  <si>
    <t>Underlying Medical Condition</t>
  </si>
  <si>
    <t>Providers</t>
  </si>
  <si>
    <t>Unknown</t>
  </si>
  <si>
    <t>Suppressed</t>
  </si>
  <si>
    <t>Deceased</t>
  </si>
  <si>
    <t xml:space="preserve">EAS Setting </t>
  </si>
  <si>
    <t>Population Centre</t>
  </si>
  <si>
    <t>Atlantic Provinces</t>
  </si>
  <si>
    <t>Territories</t>
  </si>
  <si>
    <t>Unknown or Suppressed</t>
  </si>
  <si>
    <t>Outcome</t>
  </si>
  <si>
    <t>Nurse Practitioner</t>
  </si>
  <si>
    <t>Physician</t>
  </si>
  <si>
    <t>Long Term Care Facility or Nursing Home</t>
  </si>
  <si>
    <t>91+</t>
  </si>
  <si>
    <t>86-90</t>
  </si>
  <si>
    <t>81-85</t>
  </si>
  <si>
    <t>76-80</t>
  </si>
  <si>
    <t>71-75</t>
  </si>
  <si>
    <t>65-70</t>
  </si>
  <si>
    <t>56-64</t>
  </si>
  <si>
    <t>46-55</t>
  </si>
  <si>
    <t>18-45</t>
  </si>
  <si>
    <t>Deceased Information</t>
  </si>
  <si>
    <t>n/r</t>
  </si>
  <si>
    <t>&lt;7</t>
  </si>
  <si>
    <t>2017</t>
  </si>
  <si>
    <t>&gt;7</t>
  </si>
  <si>
    <t>Died Before Assessment Completed</t>
  </si>
  <si>
    <t>?</t>
  </si>
  <si>
    <t>Not Reported, Uknown or Suppressed</t>
  </si>
  <si>
    <t>Not Reported, Unknown or Suppressed</t>
  </si>
  <si>
    <t>Died Before  Assessment Completed</t>
  </si>
  <si>
    <t>Request Withdrawn</t>
  </si>
  <si>
    <t>&gt;11</t>
  </si>
  <si>
    <t>No. of Practitioners Involved</t>
  </si>
  <si>
    <t>Consultants</t>
  </si>
  <si>
    <t>Euthanasia</t>
  </si>
  <si>
    <t>Assisted Suicide</t>
  </si>
  <si>
    <t>Death Type</t>
  </si>
  <si>
    <t>Jurisdictions-2017</t>
  </si>
  <si>
    <t>Jurisdictions-2016</t>
  </si>
  <si>
    <t>EAS Provided BY</t>
  </si>
  <si>
    <t>EAS Provided By</t>
  </si>
  <si>
    <t>Type of Death</t>
  </si>
  <si>
    <t>Interim Reports</t>
  </si>
  <si>
    <t>[1] 2016-06-17 to 2016-12-31</t>
  </si>
  <si>
    <t>[2] 2017-01-01 to 2017-06-30</t>
  </si>
  <si>
    <t>[3] 2017-07-01 to 2017-12-31</t>
  </si>
  <si>
    <t>Most Common Underlying Medical Conditions</t>
  </si>
  <si>
    <t>Other or Uknown</t>
  </si>
  <si>
    <t>Sources:</t>
  </si>
  <si>
    <t>CANADA 2016-2017</t>
  </si>
  <si>
    <t>2016 (Six months only)</t>
  </si>
  <si>
    <t xml:space="preserve">2016 (Six months only) </t>
  </si>
  <si>
    <t>British Columbia
2016-2017</t>
  </si>
  <si>
    <t>Alberta 2016-2017</t>
  </si>
  <si>
    <t>Saskatchewan
2016-2017</t>
  </si>
  <si>
    <t>Manitoba 2016-2017</t>
  </si>
  <si>
    <t>Ontario 2016-2017</t>
  </si>
  <si>
    <t>Quebec 2016-2017</t>
  </si>
  <si>
    <t>Quebec provincial law and regulations govern reporting in the province.  It did not contribute to Health Canada's interim reports.</t>
  </si>
  <si>
    <t>Most of the data from individual Atlantic provinces has been suppressed because of privacy concerns in relatively small populations.</t>
  </si>
  <si>
    <t>All data from all territories have been suppressed due to privacy concerns in small populations.</t>
  </si>
  <si>
    <t>Circulatory/
Respiratory</t>
  </si>
  <si>
    <t>Neuro-
Degenerative</t>
  </si>
  <si>
    <t>Unknown or Supressed</t>
  </si>
  <si>
    <t xml:space="preserve"> ?</t>
  </si>
  <si>
    <t>&lt;13</t>
  </si>
  <si>
    <t>(Incomplete)</t>
  </si>
  <si>
    <t>[1] Health Canada.  Interim update on medical assistance in Dying in Canada June 17 to December 31, 2016</t>
  </si>
  <si>
    <t>[2] Health Canada. Second Interim Report on Medical Assistance in Dying.  October, 2017.</t>
  </si>
  <si>
    <t>[3] Health Canada.  Third Interim Report on Medical Assistance in Dying.  June, 2018.</t>
  </si>
  <si>
    <t>Interim Reports (2016-2017)</t>
  </si>
  <si>
    <t>Euthanasia and Assisted Suicide in Canada</t>
  </si>
  <si>
    <t>Click on cells with grey background to see notes. "N/R" = not reported.</t>
  </si>
  <si>
    <t>Declined</t>
  </si>
  <si>
    <t xml:space="preserve">Introduction </t>
  </si>
  <si>
    <t>Table of Contents</t>
  </si>
  <si>
    <t>Canada 2016-2017</t>
  </si>
  <si>
    <t>Jurisdictions 2017</t>
  </si>
  <si>
    <t>Jurisdictions 2016</t>
  </si>
  <si>
    <t>Altantic Provinces (New Brunswick, Prince Edward Island, Nova Scotia, Newfoundland)</t>
  </si>
  <si>
    <t>Territories (Yukon, Northwest Territories, Nunavut)</t>
  </si>
  <si>
    <t>This work is licensed under a Creative Commons Attribution-NonCommercial 4.0 International License.</t>
  </si>
  <si>
    <t>Population</t>
  </si>
  <si>
    <t>Deaths</t>
  </si>
  <si>
    <t>Contents</t>
  </si>
  <si>
    <t>VITAL STATISTICS</t>
  </si>
  <si>
    <t>Jursidiction</t>
  </si>
  <si>
    <t>Deaths from all causes</t>
  </si>
  <si>
    <t>Deaths per 100,000 population</t>
  </si>
  <si>
    <t>Suicide</t>
  </si>
  <si>
    <t>Suicide Deaths</t>
  </si>
  <si>
    <t>Suicide as % of All Deaths</t>
  </si>
  <si>
    <t>CANADA</t>
  </si>
  <si>
    <t>Suicide Per 100,000 Population</t>
  </si>
  <si>
    <t>Homicide</t>
  </si>
  <si>
    <t>Non-medical Homicides</t>
  </si>
  <si>
    <t>Non-medical Homicides per 100,000 Population</t>
  </si>
  <si>
    <t>Non-medical Homicides as % of All Deaths</t>
  </si>
  <si>
    <t>Deaths from selected causes</t>
  </si>
  <si>
    <t>Sources</t>
  </si>
  <si>
    <t>Atlantic Canada</t>
  </si>
  <si>
    <t>Reported EAS Deaths</t>
  </si>
  <si>
    <t>Reported EAS Deaths per 100,000 Population</t>
  </si>
  <si>
    <t>Reported EAS Deaths as % of All Deaths</t>
  </si>
  <si>
    <t>EAS Deaths</t>
  </si>
  <si>
    <t>Total</t>
  </si>
  <si>
    <t>Total Male</t>
  </si>
  <si>
    <t>Total Female</t>
  </si>
  <si>
    <t>Practitioners</t>
  </si>
  <si>
    <t>15-19</t>
  </si>
  <si>
    <t>20-24</t>
  </si>
  <si>
    <t>25-29</t>
  </si>
  <si>
    <t>30-34</t>
  </si>
  <si>
    <t>35-39</t>
  </si>
  <si>
    <t>40-44</t>
  </si>
  <si>
    <t>45-49</t>
  </si>
  <si>
    <t>50-54</t>
  </si>
  <si>
    <t>55-59</t>
  </si>
  <si>
    <t>60-64</t>
  </si>
  <si>
    <t>65-69</t>
  </si>
  <si>
    <t>70-74</t>
  </si>
  <si>
    <t>75-79</t>
  </si>
  <si>
    <t>80-84</t>
  </si>
  <si>
    <t>85-89</t>
  </si>
  <si>
    <t>90-94</t>
  </si>
  <si>
    <t>100+</t>
  </si>
  <si>
    <t>20-44</t>
  </si>
  <si>
    <t>45-54</t>
  </si>
  <si>
    <t>55-64</t>
  </si>
  <si>
    <t>90-100+</t>
  </si>
  <si>
    <t>95-99</t>
  </si>
  <si>
    <t>Malignant Neoplasms-Deaths as % of  All Deaths</t>
  </si>
  <si>
    <t>Malignant Neoplasms -Deaths</t>
  </si>
  <si>
    <t>Alzheimer's Disease-Deaths</t>
  </si>
  <si>
    <t>Alzheimer's Disease-Deaths as % of All Deaths</t>
  </si>
  <si>
    <t>Alzheimer's Disease-Deaths per 100,000 Pop.</t>
  </si>
  <si>
    <t>Malignant Neoplasms -Deaths per 100,00 Pop.</t>
  </si>
  <si>
    <t>Non-medical Homicides per 100,000 Pop.</t>
  </si>
  <si>
    <t>Statistics Canada.  Deaths and age-specific mortality rates, by selected grouped causes. Table: 13-10-0392-01 (formerly CANSIM  102-0551)</t>
  </si>
  <si>
    <t>Ibid</t>
  </si>
  <si>
    <t>Calculated</t>
  </si>
  <si>
    <t>Health Canada.  Third Interim Report on Medical Assistance in Dying.  June, 2018.</t>
  </si>
  <si>
    <t>Diseases of the Heart-Deaths</t>
  </si>
  <si>
    <t>Diseases of the Heart-Deaths per 100,000 Pop.</t>
  </si>
  <si>
    <t>Diseases of the Heart-Deaths as % of All Deaths</t>
  </si>
  <si>
    <t>Statistics Canada.  Leading causes of death, total population (age standardization using 2011 population) Table: 13-10-0801-01 (formerly CANSIM  102-0564)</t>
  </si>
  <si>
    <t>Cerebrovascular Diseases-Deaths</t>
  </si>
  <si>
    <t>Cerebrovascular Diseases-Deaths per 100,000 Pop.</t>
  </si>
  <si>
    <t>Cerebrovascular Diseases-Deaths as % of  All Deaths</t>
  </si>
  <si>
    <t>Chronic Lower Respiratory Diseases-Deaths</t>
  </si>
  <si>
    <t>Chronic Lower Respiratory Diseases-Deaths per 100,000 Pop.</t>
  </si>
  <si>
    <t>Chronic Lower Respiratory Diseases-Deaths as % of All Deaths</t>
  </si>
  <si>
    <t>Statistics Canada.  Population estimates on July 1st, by age and sex.  Table: 17-10-0005-01 (formerly CANSIM  051-0001</t>
  </si>
  <si>
    <t>Statistics Canada.  Deaths and mortality rates, by age group. Table: 13-10-0710-01 (formerly CANSIM  102-0504)</t>
  </si>
  <si>
    <t>Sum of provincial data</t>
  </si>
  <si>
    <t xml:space="preserve">Deaths from all causes </t>
  </si>
  <si>
    <t>Statistics Canada.  Deaths, by cause, Chapter XX: External causes of morbidity and mortality (V01 to Y89)</t>
  </si>
  <si>
    <t>Statistics Canada.  Deaths and mortality rate (age standardization using 2011 population), by selected grouped causes.  Table: 13-10-0800-01 (formerly CANSIM  102-0553)</t>
  </si>
  <si>
    <t>Statistics Canada.  Homicide victims, number and rates (per 100,000 population).  Table: 35-10-0068-01 (formerly CANSIM  253-0001</t>
  </si>
  <si>
    <t>Sum of territorial data</t>
  </si>
  <si>
    <t xml:space="preserve">Non-medical Homicides as % of All Deaths </t>
  </si>
  <si>
    <t>Government of Canada.  Canadian Motor Vehicle Traffic Collision Statistics: 2016.  Table: Casuality Rates</t>
  </si>
  <si>
    <t>Government of Canada.  Canadian Motor Vehicle Traffic Collision Statistics: 2016.  Table: Collisions and Casualties</t>
  </si>
  <si>
    <t>Motor Vehicle Collisions-Deaths</t>
  </si>
  <si>
    <t>Motor Vehicle Collisions-Deaths per 100,000 Pop.</t>
  </si>
  <si>
    <t>Motor Vehicle Collisions-Deaths as % of All Deaths</t>
  </si>
  <si>
    <t>Road Safety BC.  Motor Vehicle Related Fatalities10-year Statistics for British Columbia 2008-2017</t>
  </si>
  <si>
    <t>Government of Alberta.  Alberta Traffic Collision Statistics 2016.</t>
  </si>
  <si>
    <t>SGI.  Signs of progress: Historically low number of traffic deaths in 2017</t>
  </si>
  <si>
    <t>Manitoba Public Insurance 2016 Traffic Collision Statistics Report</t>
  </si>
  <si>
    <t>Manitoba Public Insurance 2017 Traffic Collision Statistics Report</t>
  </si>
  <si>
    <t>Ontario Ministry of Transportation.  Preliminary 2016 Ontario Road Safety Annual Report Selected Statistics</t>
  </si>
  <si>
    <t>Quebec highway safety in 2017: fewer accidents, but more deaths. Montreal Gazette, 8 May, 2018.</t>
  </si>
  <si>
    <t>Fairclough I.  2018 highway deaths already at five-year high.  The Chronicle Herald, 2 October, 2018.</t>
  </si>
  <si>
    <t>Government of Prince Edward Island.  Traffic Related Collisions, Injuries and Fatalities.</t>
  </si>
  <si>
    <t>Government of Nova Scotia.  Transportation and Infrastructure Renewal.  Motor Vehicle Fatalities and Fatal Collisions.</t>
  </si>
  <si>
    <t>Service Newfoundland.  Highway collisions and fatalities in Newfoundland and Labrador.  Quoted in Roberts T. Despite string of highway tragedies, police say trend is downward.  CBC News, 29 September, 2017</t>
  </si>
  <si>
    <t>NWT Bureau of Statistics.  Deaths by Cause 2000-2017.</t>
  </si>
  <si>
    <t>Nunavut Suicides by Region, Sex, Age Group and Ethnicity, 1999 to 2017.xls</t>
  </si>
  <si>
    <t>Suicide Deaths (excluding Yukon)</t>
  </si>
  <si>
    <t>Deaths from all causes (Excluding Yukon in 2017)</t>
  </si>
  <si>
    <t>Deaths per 100,000 population (Excluding Yukon in 2017)</t>
  </si>
  <si>
    <t>College of Physicians and Surgeons of BC.  Annual Report 2016/2017.</t>
  </si>
  <si>
    <t>College of Physicians and Surgeons of BC.  Annual Report 2017/2018.</t>
  </si>
  <si>
    <t>College of Physicians and Surgeons of Alberta.  Annual Report 2017.</t>
  </si>
  <si>
    <t>College of Physicians and Surgeons of Saskatchewan.  Annual Report 2016.</t>
  </si>
  <si>
    <t>College of Physicians and Surgeons of Saskatchewan.  Annual Report 2017.</t>
  </si>
  <si>
    <t xml:space="preserve">College of Physicians and Surgeons of Manitoba. Annual Report 2016 </t>
  </si>
  <si>
    <t xml:space="preserve">College of Physicians and Surgeons of Manitoba. Annual Report 2017 </t>
  </si>
  <si>
    <t xml:space="preserve">College of Physicians and Surgeons of Manitoba. Annual Report 2018 </t>
  </si>
  <si>
    <t>College of Physicians and Surgeons of Ontario.  Annual Report 2016.</t>
  </si>
  <si>
    <t>College of Physicians and Surgeons of Ontario.  Annual Report 2017.</t>
  </si>
  <si>
    <t>Collège de médecins du Québec.  Annual Report 2016-2017</t>
  </si>
  <si>
    <t>Collège de médecins du Québec.  Annual Report 2017-2018</t>
  </si>
  <si>
    <t>College of Physicians and Surgeons of New Brunswick.  Statistics: Licensed Physicians in New Brunswick.</t>
  </si>
  <si>
    <t xml:space="preserve">College of Physicians and Surgeons of Nova Scotia.  Annual Report 2016. </t>
  </si>
  <si>
    <t xml:space="preserve">College of Physicians and Surgeons of Nova Scotia.  Annual Report 2017. </t>
  </si>
  <si>
    <t>Number of physicians</t>
  </si>
  <si>
    <t xml:space="preserve">Scott's Medical Database.  Data Tables: Supply, Distribution and Migration of Physicians in Canada, 2016. </t>
  </si>
  <si>
    <t xml:space="preserve">Practitioners </t>
  </si>
  <si>
    <t>Number of nurse practitioners</t>
  </si>
  <si>
    <t>Canadian Institute for Health Information.  Physcians in Canada 2017</t>
  </si>
  <si>
    <t>Canadian Institute of Health Information. Canada’s Health Care Providers: Provincial Profiles, 2008 to 2017 — Data Tables</t>
  </si>
  <si>
    <t>Sum of provincial and territorial data.</t>
  </si>
  <si>
    <t>Calculcated</t>
  </si>
  <si>
    <t>2016-Calculated</t>
  </si>
  <si>
    <t>2017-Canadian Motor Vehicle Traffic Collision Statistics: 2017</t>
  </si>
  <si>
    <t>Government of Canada. Canadian Motor Vehicle Traffic Collision Statistics: 2017</t>
  </si>
  <si>
    <t>2016-Government of the Yukon.  2016 NWT Collision Facts.</t>
  </si>
  <si>
    <t>2017-Calculated</t>
  </si>
  <si>
    <t>Primary Data</t>
  </si>
  <si>
    <t xml:space="preserve">The primary tables and charts in this file are derived from interim reports published by Health Canada.  The reports cover 18 months following the passage of a criminal law amendment implementing the 2015 Carter decision by the Supreme Court of Canada.
The data in the interim reports are incomplete and somewhat inconsistent.  Except in Quebec, administrative and reporting systems were not in place when the law came into effect, so the reports reflect shifting views about what should be included, definitions of terms, etc.  In addition, some provinces were selective in providing data, and Quebec did not contribute to the interim reports at all.
The tables and charts in this file do not  simply replicate the original reports (see "Primary Data").
If you find an error in these spreadsheets, please notify the Project Administrator at protection@consciencelaws.org.
</t>
  </si>
  <si>
    <t xml:space="preserve">In presenting the data from the interim reports, additional categories have been added that do not appear in the reports, such as the number of practitioners involved in each case.  The additional categories highlight gaps in the data collected.  
Some data have been modified to facilitate comparisons between reporting periods.  For example, the proportional percentages of male and female decedents reported in 2016 are reported here as numbers.
Sometimes  this presentation differs from the original report.  For example, the average age for decedents in 2017 is presented here as "Unknown" because limitations identified in the notes of the original reports indicate that "unknown" is arguably more accurate.
Click on grey hightlighted cells to see the annotations that explain modifications.  Links to the original reports are included on each page to facilitate comparison with the original reports.
</t>
  </si>
  <si>
    <t>Supplementary Tables and Charts</t>
  </si>
  <si>
    <t>Deaths from All Causes</t>
  </si>
  <si>
    <t>Age Grouping</t>
  </si>
  <si>
    <t>Statistics Canada Comparator Groups</t>
  </si>
  <si>
    <t>90+</t>
  </si>
  <si>
    <t>Deaths/100,000 Pop.</t>
  </si>
  <si>
    <t>Statistics
 Canada</t>
  </si>
  <si>
    <t>Health 
Canada</t>
  </si>
  <si>
    <t>EAS 
Age Groups</t>
  </si>
  <si>
    <t>Comparator 
Age Groups</t>
  </si>
  <si>
    <t>Jurisdictions</t>
  </si>
  <si>
    <t>Deaths from All Causes Within Comparator Age Groups</t>
  </si>
  <si>
    <t>Deaths by Age Group</t>
  </si>
  <si>
    <t>Age Group Comparators</t>
  </si>
  <si>
    <t xml:space="preserve">Health
 Canada </t>
  </si>
  <si>
    <t xml:space="preserve">Statistics 
Canada </t>
  </si>
  <si>
    <t>Comparator
 Age Groups</t>
  </si>
  <si>
    <t>EAS
Age Groups</t>
  </si>
  <si>
    <t>Group Populations</t>
  </si>
  <si>
    <t>Primary tables derived from interim reports</t>
  </si>
  <si>
    <t>Vital Statistics</t>
  </si>
  <si>
    <t>Age Group Deaths</t>
  </si>
  <si>
    <t>Supplementary tables and charts have been prepared to provide missing data (such as Quebec statistics and numbers of practitioners) and some context for the data in the interim reports (such as deaths from selected causes).
Other tables have been added to assist in interpreting the data in the interim reports.  For example, the interim reports use age groupings that do not correspond to age groupings used by Statistics Canada.    This problem has been addressed here by identifying roughly comparable Health Canada and Statistics Canada age groupings.</t>
  </si>
  <si>
    <t>Reported EAS Deaths (Note: only euthanasia is allowed)</t>
  </si>
  <si>
    <t xml:space="preserve">Number of nurse practitioners </t>
  </si>
  <si>
    <t>Number of physicians (only physicians may provide euthansia)</t>
  </si>
  <si>
    <t>Statistics Canada. Deaths and mortality rates, by age group.  able: 13-10-0710-01 (formerly CANSIM  102-0504</t>
  </si>
  <si>
    <t>Source</t>
  </si>
  <si>
    <t>Murphy S.  Euthanasia reported in Quebec: statistics compiled from the Rapports aux directeur général au Conseil d’administration de l’établissement et à la Commission sur les soins de fin de vie (10 December, 2015 to 10 December, 2018)  Protection of Con</t>
  </si>
  <si>
    <t>Frequency</t>
  </si>
  <si>
    <t>Requests Weekly</t>
  </si>
  <si>
    <t>Requests Daily</t>
  </si>
  <si>
    <t>No. of Requests</t>
  </si>
  <si>
    <t>Per 100,000 Population</t>
  </si>
  <si>
    <t>As % of All Deaths</t>
  </si>
  <si>
    <t>EAS 
Weekly</t>
  </si>
  <si>
    <t>EAS 
Daily</t>
  </si>
  <si>
    <t>By Physician</t>
  </si>
  <si>
    <t>By Nurse Practitioner</t>
  </si>
  <si>
    <t>(Refused)</t>
  </si>
  <si>
    <t>Total EAS</t>
  </si>
  <si>
    <t>Population Centre 
Where Provided</t>
  </si>
  <si>
    <t>Provincial Data</t>
  </si>
  <si>
    <t>Enquiries &amp; Requests for Euthanasia</t>
  </si>
  <si>
    <t>Refused</t>
  </si>
  <si>
    <t>Response</t>
  </si>
  <si>
    <t>2016</t>
  </si>
  <si>
    <t>Source:</t>
  </si>
  <si>
    <t>Approximate EAS Deaths per 100,000 Population 
in Health Canada Age Groups</t>
  </si>
  <si>
    <t>EAS Deaths as Approximate % of Deaths from All Causes
in Health Canada Age Groups</t>
  </si>
  <si>
    <t>Summary 2017</t>
  </si>
  <si>
    <t>EAS Requests</t>
  </si>
  <si>
    <t>EAS Provided</t>
  </si>
  <si>
    <t xml:space="preserve">Click on cells with grey background to see notes. </t>
  </si>
  <si>
    <t>Charts</t>
  </si>
  <si>
    <t>Quebec Supplement (Provincial Data)</t>
  </si>
  <si>
    <t>Summary</t>
  </si>
  <si>
    <t>Chronic Lower Respiratory Diseases</t>
  </si>
  <si>
    <t>Alzheimer's Disease</t>
  </si>
  <si>
    <t>Deaths 2017</t>
  </si>
  <si>
    <t>Cerebrovascular
Diseases</t>
  </si>
  <si>
    <t>Non-Medical Homicide</t>
  </si>
  <si>
    <t>Selected Causes of Death per 100,000 of All Deaths</t>
  </si>
  <si>
    <t>Selected Causes of Death as % of All Deaths</t>
  </si>
  <si>
    <t>EAS  (2017)</t>
  </si>
  <si>
    <t>EAS (2017)</t>
  </si>
  <si>
    <t xml:space="preserve">Malignant 
Neoplasms </t>
  </si>
  <si>
    <t xml:space="preserve"> Heart Diseases </t>
  </si>
  <si>
    <t xml:space="preserve">Chronic Lower Respiratory Diseases </t>
  </si>
  <si>
    <t xml:space="preserve">Motor Vehicle Collisions </t>
  </si>
  <si>
    <t xml:space="preserve">Suicide </t>
  </si>
  <si>
    <t xml:space="preserve">Malignant Neoplasms </t>
  </si>
  <si>
    <t xml:space="preserve">Cerebrovascular
Diseases </t>
  </si>
  <si>
    <t xml:space="preserve">Alzheimer's Disease </t>
  </si>
  <si>
    <t xml:space="preserve">Non-Medical Homicide </t>
  </si>
  <si>
    <t>2017: EAS Deaths in Canada by Province or Region</t>
  </si>
  <si>
    <t>2017: Frequency of EAS Deaths in Canada by Province or Region</t>
  </si>
  <si>
    <t/>
  </si>
  <si>
    <t>2017:  EAS Deaths in Canada by Age Group (Approximations)</t>
  </si>
  <si>
    <t>2017: EAS Deaths in Canada Compared to Deaths from Selected Causes per 100,000 Population</t>
  </si>
  <si>
    <t>2017: EAS Deaths in Canada &amp; Deaths from Selected Causes as % of All Deaths</t>
  </si>
  <si>
    <t>Comparisons</t>
  </si>
  <si>
    <t>1 death</t>
  </si>
  <si>
    <t>2 deaths</t>
  </si>
  <si>
    <t>3 deaths</t>
  </si>
  <si>
    <t>Physicians</t>
  </si>
  <si>
    <t>4 deaths</t>
  </si>
  <si>
    <t>Practitioners Eligible 
to Provide or Assess</t>
  </si>
  <si>
    <t xml:space="preserve"> % of Eligible Practitioners Needed if Each Participates in Only</t>
  </si>
  <si>
    <t>Practitioners Required by Law</t>
  </si>
  <si>
    <t>2017: Supply &amp; Demand</t>
  </si>
  <si>
    <t>Nurse 
Practitioners</t>
  </si>
  <si>
    <t>Number Needed</t>
  </si>
  <si>
    <t xml:space="preserve"> This table does not account for practitioner participation beyond the legal minimum in each case.  However, an unknown number of cases involve only 2 practitioners, and EAS practitioners may participate in several cases annually. In view of this, and in the absence of official statistical accounting of practitioner participation, the assumption made in Column C seems reasonable.</t>
  </si>
  <si>
    <t>2017: Proportion of Practitioners Needed to Meet Demand for Euthanasia &amp; Assisted Suicide in Canada</t>
  </si>
  <si>
    <t>Supply and Demand</t>
  </si>
  <si>
    <t>2017: EAS Deaths in Canada/100,000 Pop &amp; % of All Deaths by Province or Region</t>
  </si>
  <si>
    <r>
      <rPr>
        <b/>
        <sz val="11"/>
        <color theme="1"/>
        <rFont val="Calibri"/>
        <family val="2"/>
        <scheme val="minor"/>
      </rPr>
      <t>Suggested Citation</t>
    </r>
    <r>
      <rPr>
        <sz val="11"/>
        <color theme="1"/>
        <rFont val="Calibri"/>
        <family val="2"/>
        <scheme val="minor"/>
      </rPr>
      <t>:  Murphy S. Euthanasia and Assisted Suicide in Canada.  Interim Reports (2016-2017). Protection of Conscience Project, 28 March, 2019.</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</si>
</sst>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numFmt numFmtId="165" formatCode="#,##0.0"/>
    <numFmt numFmtId="166" formatCode="0.0"/>
  </numFmts>
  <fonts count="16"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1"/>
      <name val="Calibri"/>
      <family val="2"/>
      <scheme val="minor"/>
    </font>
    <font>
      <b/>
      <sz val="11"/>
      <color theme="3"/>
      <name val="Calibri"/>
      <family val="2"/>
      <scheme val="minor"/>
    </font>
    <font>
      <b/>
      <sz val="10"/>
      <color theme="3"/>
      <name val="Calibri"/>
      <family val="2"/>
      <scheme val="minor"/>
    </font>
    <font>
      <b/>
      <sz val="16"/>
      <color theme="3"/>
      <name val="Calibri"/>
      <family val="2"/>
      <scheme val="minor"/>
    </font>
    <font>
      <i/>
      <sz val="11"/>
      <color rgb="FF7F7F7F"/>
      <name val="Calibri"/>
      <family val="2"/>
      <scheme val="minor"/>
    </font>
    <font>
      <u/>
      <sz val="11"/>
      <color theme="10"/>
      <name val="Calibri"/>
      <family val="2"/>
      <scheme val="minor"/>
    </font>
    <font>
      <sz val="11"/>
      <color theme="3"/>
      <name val="Calibri"/>
      <family val="2"/>
      <scheme val="minor"/>
    </font>
    <font>
      <sz val="11"/>
      <name val="Calibri"/>
      <family val="2"/>
      <scheme val="minor"/>
    </font>
    <font>
      <b/>
      <u/>
      <sz val="11"/>
      <color theme="10"/>
      <name val="Calibri"/>
      <family val="2"/>
      <scheme val="minor"/>
    </font>
    <font>
      <u/>
      <sz val="11"/>
      <color theme="4"/>
      <name val="Calibri"/>
      <family val="2"/>
      <scheme val="minor"/>
    </font>
    <font>
      <u/>
      <sz val="11"/>
      <color theme="0"/>
      <name val="Calibri"/>
      <family val="2"/>
      <scheme val="minor"/>
    </font>
    <font>
      <i/>
      <sz val="10"/>
      <color rgb="FF7F7F7F"/>
      <name val="Calibri"/>
      <family val="2"/>
      <scheme val="minor"/>
    </font>
  </fonts>
  <fills count="9">
    <fill>
      <patternFill patternType="none"/>
    </fill>
    <fill>
      <patternFill patternType="gray125"/>
    </fill>
    <fill>
      <patternFill patternType="solid">
        <fgColor theme="9"/>
        <bgColor indexed="64"/>
      </patternFill>
    </fill>
    <fill>
      <patternFill patternType="solid">
        <fgColor rgb="FFFABD8A"/>
        <bgColor indexed="64"/>
      </patternFill>
    </fill>
    <fill>
      <patternFill patternType="solid">
        <fgColor rgb="FFFFFF00"/>
        <bgColor indexed="64"/>
      </patternFill>
    </fill>
    <fill>
      <patternFill patternType="solid">
        <fgColor theme="9" tint="0.39997558519241921"/>
        <bgColor indexed="64"/>
      </patternFill>
    </fill>
    <fill>
      <patternFill patternType="solid">
        <fgColor theme="2"/>
        <bgColor indexed="64"/>
      </patternFill>
    </fill>
    <fill>
      <patternFill patternType="solid">
        <fgColor rgb="FF00B0F0"/>
        <bgColor indexed="64"/>
      </patternFill>
    </fill>
    <fill>
      <patternFill patternType="solid">
        <fgColor theme="4"/>
      </patternFill>
    </fill>
  </fills>
  <borders count="68">
    <border>
      <left/>
      <right/>
      <top/>
      <bottom/>
      <diagonal/>
    </border>
    <border>
      <left/>
      <right/>
      <top/>
      <bottom style="thick">
        <color theme="4"/>
      </bottom>
      <diagonal/>
    </border>
    <border>
      <left/>
      <right/>
      <top/>
      <bottom style="thick">
        <color theme="4" tint="0.499984740745262"/>
      </bottom>
      <diagonal/>
    </border>
    <border>
      <left/>
      <right style="thick">
        <color theme="3"/>
      </right>
      <top/>
      <bottom/>
      <diagonal/>
    </border>
    <border>
      <left/>
      <right style="thick">
        <color theme="3"/>
      </right>
      <top/>
      <bottom style="thick">
        <color theme="4"/>
      </bottom>
      <diagonal/>
    </border>
    <border>
      <left style="thick">
        <color theme="3"/>
      </left>
      <right/>
      <top/>
      <bottom style="thick">
        <color theme="4"/>
      </bottom>
      <diagonal/>
    </border>
    <border>
      <left/>
      <right style="thick">
        <color theme="3"/>
      </right>
      <top style="thick">
        <color theme="4"/>
      </top>
      <bottom style="thick">
        <color theme="4" tint="0.499984740745262"/>
      </bottom>
      <diagonal/>
    </border>
    <border>
      <left/>
      <right style="thick">
        <color theme="3"/>
      </right>
      <top/>
      <bottom style="thick">
        <color theme="4" tint="0.499984740745262"/>
      </bottom>
      <diagonal/>
    </border>
    <border>
      <left style="thick">
        <color theme="3"/>
      </left>
      <right/>
      <top/>
      <bottom/>
      <diagonal/>
    </border>
    <border>
      <left/>
      <right style="thick">
        <color theme="3"/>
      </right>
      <top/>
      <bottom style="mediumDashed">
        <color auto="1"/>
      </bottom>
      <diagonal/>
    </border>
    <border>
      <left/>
      <right/>
      <top/>
      <bottom style="mediumDashed">
        <color auto="1"/>
      </bottom>
      <diagonal/>
    </border>
    <border>
      <left/>
      <right/>
      <top style="thick">
        <color theme="4"/>
      </top>
      <bottom style="thick">
        <color theme="4" tint="0.499984740745262"/>
      </bottom>
      <diagonal/>
    </border>
    <border>
      <left style="thick">
        <color theme="3"/>
      </left>
      <right/>
      <top style="mediumDashed">
        <color auto="1"/>
      </top>
      <bottom/>
      <diagonal/>
    </border>
    <border>
      <left/>
      <right style="thick">
        <color theme="3"/>
      </right>
      <top style="mediumDashed">
        <color auto="1"/>
      </top>
      <bottom/>
      <diagonal/>
    </border>
    <border>
      <left/>
      <right/>
      <top style="mediumDashed">
        <color auto="1"/>
      </top>
      <bottom/>
      <diagonal/>
    </border>
    <border>
      <left style="thick">
        <color theme="3"/>
      </left>
      <right/>
      <top/>
      <bottom style="thick">
        <color theme="4" tint="0.499984740745262"/>
      </bottom>
      <diagonal/>
    </border>
    <border>
      <left/>
      <right/>
      <top style="thick">
        <color theme="4"/>
      </top>
      <bottom/>
      <diagonal/>
    </border>
    <border>
      <left/>
      <right/>
      <top/>
      <bottom style="medium">
        <color theme="4" tint="0.3999755851924192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ck">
        <color theme="3"/>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mediumDashed">
        <color auto="1"/>
      </bottom>
      <diagonal/>
    </border>
    <border>
      <left style="thin">
        <color auto="1"/>
      </left>
      <right style="thin">
        <color auto="1"/>
      </right>
      <top/>
      <bottom style="mediumDashed">
        <color auto="1"/>
      </bottom>
      <diagonal/>
    </border>
    <border>
      <left style="thin">
        <color auto="1"/>
      </left>
      <right style="thick">
        <color theme="3"/>
      </right>
      <top/>
      <bottom style="mediumDashed">
        <color auto="1"/>
      </bottom>
      <diagonal/>
    </border>
    <border>
      <left/>
      <right style="thick">
        <color theme="3"/>
      </right>
      <top style="thin">
        <color auto="1"/>
      </top>
      <bottom style="mediumDashed">
        <color auto="1"/>
      </bottom>
      <diagonal/>
    </border>
    <border>
      <left style="thin">
        <color auto="1"/>
      </left>
      <right style="thin">
        <color auto="1"/>
      </right>
      <top/>
      <bottom/>
      <diagonal/>
    </border>
    <border>
      <left/>
      <right style="thin">
        <color auto="1"/>
      </right>
      <top style="thin">
        <color auto="1"/>
      </top>
      <bottom style="mediumDashed">
        <color auto="1"/>
      </bottom>
      <diagonal/>
    </border>
    <border>
      <left style="thin">
        <color auto="1"/>
      </left>
      <right style="thin">
        <color auto="1"/>
      </right>
      <top style="thin">
        <color auto="1"/>
      </top>
      <bottom style="mediumDashed">
        <color auto="1"/>
      </bottom>
      <diagonal/>
    </border>
    <border>
      <left style="thin">
        <color auto="1"/>
      </left>
      <right style="thick">
        <color theme="3"/>
      </right>
      <top style="thin">
        <color auto="1"/>
      </top>
      <bottom style="mediumDashed">
        <color auto="1"/>
      </bottom>
      <diagonal/>
    </border>
    <border>
      <left style="thin">
        <color auto="1"/>
      </left>
      <right style="thick">
        <color theme="3"/>
      </right>
      <top/>
      <bottom/>
      <diagonal/>
    </border>
    <border>
      <left style="thin">
        <color auto="1"/>
      </left>
      <right/>
      <top style="mediumDashed">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ck">
        <color theme="3"/>
      </right>
      <top/>
      <bottom style="thin">
        <color auto="1"/>
      </bottom>
      <diagonal/>
    </border>
    <border>
      <left style="thick">
        <color theme="3"/>
      </left>
      <right/>
      <top style="thick">
        <color theme="4" tint="0.499984740745262"/>
      </top>
      <bottom/>
      <diagonal/>
    </border>
    <border>
      <left/>
      <right/>
      <top style="thick">
        <color theme="4" tint="0.499984740745262"/>
      </top>
      <bottom/>
      <diagonal/>
    </border>
    <border>
      <left/>
      <right style="thick">
        <color theme="3"/>
      </right>
      <top style="thick">
        <color theme="4" tint="0.499984740745262"/>
      </top>
      <bottom/>
      <diagonal/>
    </border>
    <border>
      <left style="thin">
        <color auto="1"/>
      </left>
      <right/>
      <top/>
      <bottom style="mediumDashed">
        <color auto="1"/>
      </bottom>
      <diagonal/>
    </border>
    <border>
      <left style="thick">
        <color theme="3"/>
      </left>
      <right/>
      <top/>
      <bottom style="thin">
        <color auto="1"/>
      </bottom>
      <diagonal/>
    </border>
    <border>
      <left style="thick">
        <color theme="3"/>
      </left>
      <right/>
      <top/>
      <bottom style="mediumDashed">
        <color auto="1"/>
      </bottom>
      <diagonal/>
    </border>
    <border>
      <left style="thin">
        <color auto="1"/>
      </left>
      <right style="thin">
        <color auto="1"/>
      </right>
      <top style="mediumDashed">
        <color auto="1"/>
      </top>
      <bottom/>
      <diagonal/>
    </border>
    <border>
      <left style="thin">
        <color auto="1"/>
      </left>
      <right style="thick">
        <color theme="3"/>
      </right>
      <top style="mediumDashed">
        <color auto="1"/>
      </top>
      <bottom/>
      <diagonal/>
    </border>
    <border>
      <left style="thin">
        <color auto="1"/>
      </left>
      <right/>
      <top style="thin">
        <color auto="1"/>
      </top>
      <bottom style="mediumDashed">
        <color auto="1"/>
      </bottom>
      <diagonal/>
    </border>
    <border>
      <left/>
      <right/>
      <top style="thin">
        <color auto="1"/>
      </top>
      <bottom style="mediumDashed">
        <color auto="1"/>
      </bottom>
      <diagonal/>
    </border>
    <border>
      <left style="thick">
        <color theme="3"/>
      </left>
      <right style="thin">
        <color auto="1"/>
      </right>
      <top style="mediumDashed">
        <color auto="1"/>
      </top>
      <bottom/>
      <diagonal/>
    </border>
    <border>
      <left style="thick">
        <color theme="3"/>
      </left>
      <right style="thin">
        <color auto="1"/>
      </right>
      <top/>
      <bottom style="thin">
        <color auto="1"/>
      </bottom>
      <diagonal/>
    </border>
    <border>
      <left style="thick">
        <color theme="3"/>
      </left>
      <right/>
      <top style="thin">
        <color auto="1"/>
      </top>
      <bottom style="mediumDashed">
        <color auto="1"/>
      </bottom>
      <diagonal/>
    </border>
    <border>
      <left style="thick">
        <color theme="3"/>
      </left>
      <right style="thin">
        <color auto="1"/>
      </right>
      <top/>
      <bottom style="mediumDashed">
        <color auto="1"/>
      </bottom>
      <diagonal/>
    </border>
    <border>
      <left style="thick">
        <color theme="3"/>
      </left>
      <right style="thin">
        <color auto="1"/>
      </right>
      <top style="thin">
        <color auto="1"/>
      </top>
      <bottom style="mediumDashed">
        <color auto="1"/>
      </bottom>
      <diagonal/>
    </border>
    <border>
      <left style="thick">
        <color theme="3"/>
      </left>
      <right style="thin">
        <color auto="1"/>
      </right>
      <top/>
      <bottom/>
      <diagonal/>
    </border>
    <border>
      <left/>
      <right style="thick">
        <color theme="3"/>
      </right>
      <top style="thin">
        <color auto="1"/>
      </top>
      <bottom/>
      <diagonal/>
    </border>
    <border>
      <left/>
      <right style="thin">
        <color auto="1"/>
      </right>
      <top style="mediumDashed">
        <color auto="1"/>
      </top>
      <bottom/>
      <diagonal/>
    </border>
    <border>
      <left/>
      <right style="thin">
        <color auto="1"/>
      </right>
      <top/>
      <bottom/>
      <diagonal/>
    </border>
    <border>
      <left style="thick">
        <color rgb="FF002060"/>
      </left>
      <right/>
      <top/>
      <bottom style="thick">
        <color rgb="FF002060"/>
      </bottom>
      <diagonal/>
    </border>
    <border>
      <left/>
      <right/>
      <top/>
      <bottom style="thick">
        <color rgb="FF002060"/>
      </bottom>
      <diagonal/>
    </border>
    <border>
      <left/>
      <right/>
      <top style="thick">
        <color rgb="FF002060"/>
      </top>
      <bottom/>
      <diagonal/>
    </border>
    <border>
      <left style="thick">
        <color theme="4"/>
      </left>
      <right/>
      <top/>
      <bottom/>
      <diagonal/>
    </border>
    <border>
      <left/>
      <right/>
      <top style="medium">
        <color theme="4" tint="0.39997558519241921"/>
      </top>
      <bottom/>
      <diagonal/>
    </border>
    <border>
      <left/>
      <right/>
      <top/>
      <bottom style="thick">
        <color theme="3"/>
      </bottom>
      <diagonal/>
    </border>
    <border>
      <left/>
      <right style="thick">
        <color rgb="FF0070C0"/>
      </right>
      <top/>
      <bottom style="thick">
        <color theme="4"/>
      </bottom>
      <diagonal/>
    </border>
    <border>
      <left style="thick">
        <color rgb="FF0070C0"/>
      </left>
      <right/>
      <top/>
      <bottom style="thick">
        <color theme="4"/>
      </bottom>
      <diagonal/>
    </border>
    <border>
      <left/>
      <right/>
      <top style="thick">
        <color theme="4"/>
      </top>
      <bottom style="thick">
        <color theme="3" tint="0.59996337778862885"/>
      </bottom>
      <diagonal/>
    </border>
    <border>
      <left/>
      <right style="thick">
        <color theme="3"/>
      </right>
      <top/>
      <bottom style="medium">
        <color theme="4" tint="0.39997558519241921"/>
      </bottom>
      <diagonal/>
    </border>
  </borders>
  <cellStyleXfs count="8">
    <xf numFmtId="0" fontId="0" fillId="0" borderId="0"/>
    <xf numFmtId="9"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5" fillId="0" borderId="17" applyNumberFormat="0" applyFill="0" applyAlignment="0" applyProtection="0"/>
    <xf numFmtId="43" fontId="1" fillId="0" borderId="0" applyFont="0" applyFill="0" applyBorder="0" applyAlignment="0" applyProtection="0"/>
  </cellStyleXfs>
  <cellXfs count="553">
    <xf numFmtId="0" fontId="0" fillId="0" borderId="0" xfId="0"/>
    <xf numFmtId="0" fontId="0" fillId="0" borderId="0" xfId="0" applyAlignment="1">
      <alignment horizontal="center" vertical="center"/>
    </xf>
    <xf numFmtId="0" fontId="0" fillId="0" borderId="0" xfId="0" applyAlignment="1">
      <alignment vertical="center"/>
    </xf>
    <xf numFmtId="0" fontId="2" fillId="0" borderId="1" xfId="2"/>
    <xf numFmtId="0" fontId="0" fillId="0" borderId="3" xfId="0" applyBorder="1"/>
    <xf numFmtId="0" fontId="2" fillId="0" borderId="4" xfId="2" applyBorder="1" applyAlignment="1">
      <alignment horizontal="center"/>
    </xf>
    <xf numFmtId="0" fontId="2" fillId="0" borderId="4" xfId="2" applyBorder="1"/>
    <xf numFmtId="0" fontId="3" fillId="0" borderId="2" xfId="3" applyAlignment="1">
      <alignment horizontal="center" vertical="top"/>
    </xf>
    <xf numFmtId="0" fontId="3" fillId="0" borderId="6" xfId="3" applyBorder="1" applyAlignment="1">
      <alignment horizontal="center" vertical="top"/>
    </xf>
    <xf numFmtId="0" fontId="3" fillId="0" borderId="7" xfId="3" applyBorder="1" applyAlignment="1">
      <alignment horizontal="center" vertical="top"/>
    </xf>
    <xf numFmtId="0" fontId="0" fillId="0" borderId="3" xfId="0" applyBorder="1" applyAlignment="1">
      <alignment horizontal="center" vertical="center"/>
    </xf>
    <xf numFmtId="0" fontId="3" fillId="0" borderId="3" xfId="3" applyBorder="1" applyAlignment="1">
      <alignment horizontal="center" vertical="top"/>
    </xf>
    <xf numFmtId="0" fontId="4" fillId="0" borderId="0" xfId="0" applyFont="1"/>
    <xf numFmtId="0" fontId="4" fillId="2" borderId="0" xfId="0" applyFont="1" applyFill="1"/>
    <xf numFmtId="0" fontId="0" fillId="2" borderId="0" xfId="0" applyFill="1"/>
    <xf numFmtId="0" fontId="4" fillId="3" borderId="0" xfId="0" applyFont="1" applyFill="1"/>
    <xf numFmtId="0" fontId="0" fillId="3" borderId="0" xfId="0" applyFill="1"/>
    <xf numFmtId="0" fontId="0" fillId="0" borderId="3" xfId="1" applyNumberFormat="1" applyFont="1"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wrapTex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0" borderId="3" xfId="0" applyBorder="1" applyAlignment="1">
      <alignment horizontal="center" vertical="center"/>
    </xf>
    <xf numFmtId="0" fontId="3" fillId="0" borderId="2" xfId="3" applyBorder="1" applyAlignment="1">
      <alignment horizontal="center" vertical="top"/>
    </xf>
    <xf numFmtId="0" fontId="3" fillId="0" borderId="0" xfId="3" applyBorder="1" applyAlignment="1">
      <alignment horizontal="center" vertical="top"/>
    </xf>
    <xf numFmtId="0" fontId="0" fillId="0" borderId="0" xfId="0" applyBorder="1" applyAlignment="1">
      <alignment horizontal="center" vertical="center"/>
    </xf>
    <xf numFmtId="0" fontId="0" fillId="0" borderId="0" xfId="0" applyBorder="1"/>
    <xf numFmtId="0" fontId="3" fillId="0" borderId="11" xfId="3" applyBorder="1" applyAlignment="1">
      <alignment horizontal="center" vertical="top"/>
    </xf>
    <xf numFmtId="0" fontId="0" fillId="0" borderId="0" xfId="0" applyBorder="1" applyAlignment="1">
      <alignment horizontal="center" vertical="center"/>
    </xf>
    <xf numFmtId="0" fontId="6" fillId="0" borderId="7" xfId="3" applyFont="1" applyBorder="1" applyAlignment="1">
      <alignment horizontal="center" vertical="top" wrapText="1"/>
    </xf>
    <xf numFmtId="0" fontId="6" fillId="0" borderId="2" xfId="3" applyFont="1" applyAlignment="1">
      <alignment horizontal="center" vertical="top" wrapText="1"/>
    </xf>
    <xf numFmtId="0" fontId="6" fillId="0" borderId="2" xfId="3" applyFont="1" applyBorder="1" applyAlignment="1">
      <alignment horizontal="center" vertical="top" wrapText="1"/>
    </xf>
    <xf numFmtId="0" fontId="0" fillId="0" borderId="0" xfId="1" applyNumberFormat="1" applyFont="1" applyAlignment="1">
      <alignment horizontal="center" vertical="center"/>
    </xf>
    <xf numFmtId="0" fontId="0" fillId="0" borderId="0" xfId="1" applyNumberFormat="1" applyFont="1" applyBorder="1" applyAlignment="1">
      <alignment horizontal="center" vertical="center"/>
    </xf>
    <xf numFmtId="1" fontId="0" fillId="0" borderId="0" xfId="1" applyNumberFormat="1" applyFont="1" applyAlignment="1">
      <alignment horizontal="center" vertical="center"/>
    </xf>
    <xf numFmtId="0" fontId="4" fillId="4" borderId="0" xfId="0" quotePrefix="1" applyFont="1" applyFill="1"/>
    <xf numFmtId="0" fontId="5" fillId="0" borderId="6" xfId="3" applyFont="1" applyBorder="1" applyAlignment="1">
      <alignment horizontal="center" vertical="top" wrapText="1"/>
    </xf>
    <xf numFmtId="0" fontId="6" fillId="0" borderId="6" xfId="3" applyFont="1" applyBorder="1" applyAlignment="1">
      <alignment horizontal="center" vertical="top" wrapText="1"/>
    </xf>
    <xf numFmtId="0" fontId="0" fillId="0" borderId="3" xfId="0" applyBorder="1" applyAlignment="1">
      <alignment vertical="center"/>
    </xf>
    <xf numFmtId="0" fontId="2" fillId="0" borderId="1" xfId="2" applyAlignment="1">
      <alignment vertical="center"/>
    </xf>
    <xf numFmtId="0" fontId="2" fillId="0" borderId="4" xfId="2" applyBorder="1" applyAlignment="1">
      <alignment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1" fontId="0" fillId="0" borderId="3" xfId="1" applyNumberFormat="1" applyFont="1" applyBorder="1" applyAlignment="1">
      <alignment horizontal="center" vertical="center"/>
    </xf>
    <xf numFmtId="0" fontId="3" fillId="0" borderId="2" xfId="3" applyBorder="1" applyAlignment="1">
      <alignment horizontal="center" vertical="top" wrapText="1"/>
    </xf>
    <xf numFmtId="0" fontId="6" fillId="0" borderId="11" xfId="3" applyFont="1" applyBorder="1" applyAlignment="1">
      <alignment horizontal="center" vertical="top" wrapText="1"/>
    </xf>
    <xf numFmtId="0" fontId="3" fillId="0" borderId="2" xfId="3" applyNumberFormat="1" applyAlignment="1">
      <alignment horizontal="center" vertical="top"/>
    </xf>
    <xf numFmtId="0" fontId="0" fillId="0" borderId="0" xfId="0" applyNumberFormat="1" applyAlignment="1">
      <alignment horizontal="center" vertical="center"/>
    </xf>
    <xf numFmtId="0" fontId="0" fillId="0" borderId="0" xfId="0" applyNumberFormat="1"/>
    <xf numFmtId="0" fontId="0" fillId="0" borderId="3" xfId="0" applyNumberFormat="1" applyBorder="1" applyAlignment="1">
      <alignment horizontal="center" vertical="center"/>
    </xf>
    <xf numFmtId="0" fontId="0" fillId="0" borderId="3" xfId="0" applyNumberFormat="1" applyBorder="1"/>
    <xf numFmtId="0" fontId="3" fillId="0" borderId="7" xfId="3" applyNumberFormat="1" applyBorder="1" applyAlignment="1">
      <alignment horizontal="center" vertical="top"/>
    </xf>
    <xf numFmtId="0" fontId="0" fillId="4" borderId="0" xfId="0" applyFill="1" applyAlignment="1">
      <alignment horizontal="center" vertical="center"/>
    </xf>
    <xf numFmtId="0" fontId="0" fillId="4" borderId="3" xfId="0" applyFill="1" applyBorder="1" applyAlignment="1">
      <alignment horizontal="center" vertical="center"/>
    </xf>
    <xf numFmtId="0" fontId="0" fillId="4" borderId="0" xfId="0" applyFill="1" applyBorder="1" applyAlignment="1">
      <alignment horizontal="center" vertical="center"/>
    </xf>
    <xf numFmtId="0" fontId="0" fillId="4" borderId="0" xfId="1" applyNumberFormat="1" applyFont="1" applyFill="1" applyAlignment="1">
      <alignment horizontal="center" vertical="center"/>
    </xf>
    <xf numFmtId="0" fontId="0" fillId="4" borderId="3" xfId="1" applyNumberFormat="1" applyFont="1" applyFill="1" applyBorder="1" applyAlignment="1">
      <alignment horizontal="center" vertical="center"/>
    </xf>
    <xf numFmtId="0" fontId="0" fillId="5" borderId="10" xfId="0" applyFill="1" applyBorder="1" applyAlignment="1">
      <alignment horizontal="center" vertical="center"/>
    </xf>
    <xf numFmtId="0" fontId="0" fillId="5" borderId="9" xfId="0" applyFill="1" applyBorder="1" applyAlignment="1">
      <alignment horizontal="center" vertical="center"/>
    </xf>
    <xf numFmtId="0" fontId="3" fillId="0" borderId="7" xfId="3" applyBorder="1" applyAlignment="1">
      <alignment horizontal="center" vertical="top" wrapText="1"/>
    </xf>
    <xf numFmtId="0" fontId="3" fillId="0" borderId="15" xfId="3" applyBorder="1" applyAlignment="1">
      <alignment horizontal="center" vertical="top"/>
    </xf>
    <xf numFmtId="0" fontId="0" fillId="0" borderId="8" xfId="0" applyBorder="1"/>
    <xf numFmtId="0" fontId="3" fillId="0" borderId="15" xfId="3" applyBorder="1" applyAlignment="1">
      <alignment horizontal="center" vertical="top" wrapText="1"/>
    </xf>
    <xf numFmtId="0" fontId="3" fillId="0" borderId="15" xfId="3" applyNumberFormat="1" applyBorder="1" applyAlignment="1">
      <alignment horizontal="center" vertical="top"/>
    </xf>
    <xf numFmtId="0" fontId="0" fillId="4" borderId="8" xfId="0" applyFill="1" applyBorder="1" applyAlignment="1">
      <alignment horizontal="center" vertical="center"/>
    </xf>
    <xf numFmtId="0" fontId="0" fillId="0" borderId="0" xfId="0" applyFill="1" applyBorder="1"/>
    <xf numFmtId="0" fontId="0" fillId="0" borderId="3" xfId="0" applyBorder="1" applyAlignment="1">
      <alignment horizontal="center"/>
    </xf>
    <xf numFmtId="0" fontId="0" fillId="0" borderId="0" xfId="0" applyFill="1" applyBorder="1" applyAlignment="1">
      <alignment horizontal="center" vertical="center"/>
    </xf>
    <xf numFmtId="0" fontId="4" fillId="4" borderId="0" xfId="0" applyFont="1" applyFill="1" applyAlignment="1">
      <alignment vertical="top" wrapText="1"/>
    </xf>
    <xf numFmtId="1" fontId="0" fillId="4" borderId="8" xfId="0" applyNumberFormat="1" applyFill="1" applyBorder="1" applyAlignment="1">
      <alignment horizontal="center" vertical="center"/>
    </xf>
    <xf numFmtId="1" fontId="0" fillId="4" borderId="0" xfId="0" applyNumberFormat="1" applyFill="1" applyBorder="1" applyAlignment="1">
      <alignment horizontal="center" vertical="center"/>
    </xf>
    <xf numFmtId="0" fontId="0" fillId="6" borderId="3" xfId="0" applyFill="1" applyBorder="1" applyAlignment="1">
      <alignment horizontal="center" vertical="center"/>
    </xf>
    <xf numFmtId="0" fontId="0" fillId="6" borderId="0" xfId="0" applyFill="1" applyAlignment="1">
      <alignment horizontal="center" vertical="center"/>
    </xf>
    <xf numFmtId="0" fontId="3" fillId="6" borderId="2" xfId="3" applyFill="1" applyBorder="1" applyAlignment="1">
      <alignment horizontal="center" vertical="top" wrapText="1"/>
    </xf>
    <xf numFmtId="1" fontId="0" fillId="4" borderId="0" xfId="0" applyNumberFormat="1" applyFill="1" applyAlignment="1">
      <alignment horizontal="center" vertical="center"/>
    </xf>
    <xf numFmtId="1" fontId="0" fillId="4" borderId="3" xfId="0" applyNumberFormat="1" applyFill="1" applyBorder="1" applyAlignment="1">
      <alignment horizontal="center" vertical="center"/>
    </xf>
    <xf numFmtId="0" fontId="0" fillId="6" borderId="0" xfId="0" applyFill="1" applyBorder="1" applyAlignment="1">
      <alignment horizontal="center" vertical="center"/>
    </xf>
    <xf numFmtId="0" fontId="8" fillId="0" borderId="0" xfId="4" applyAlignment="1">
      <alignment horizontal="left" vertical="top" wrapText="1"/>
    </xf>
    <xf numFmtId="1" fontId="0" fillId="0" borderId="3" xfId="1" applyNumberFormat="1" applyFont="1"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1" fontId="0" fillId="6" borderId="8" xfId="0" applyNumberFormat="1" applyFill="1" applyBorder="1" applyAlignment="1">
      <alignment horizontal="center" vertical="center"/>
    </xf>
    <xf numFmtId="1" fontId="0" fillId="6" borderId="3" xfId="0" applyNumberFormat="1" applyFill="1" applyBorder="1" applyAlignment="1">
      <alignment horizontal="center" vertical="center"/>
    </xf>
    <xf numFmtId="1" fontId="0" fillId="6" borderId="0" xfId="0" applyNumberFormat="1" applyFill="1" applyAlignment="1">
      <alignment horizontal="center" vertical="center"/>
    </xf>
    <xf numFmtId="0" fontId="3" fillId="6" borderId="2" xfId="3" applyFill="1" applyBorder="1" applyAlignment="1">
      <alignment horizontal="center" vertical="top"/>
    </xf>
    <xf numFmtId="0" fontId="0" fillId="0" borderId="0" xfId="0" applyFill="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6" borderId="8" xfId="0" applyFill="1" applyBorder="1" applyAlignment="1">
      <alignment horizontal="center" vertical="center"/>
    </xf>
    <xf numFmtId="1" fontId="0" fillId="6" borderId="0" xfId="0" applyNumberFormat="1" applyFill="1" applyBorder="1" applyAlignment="1">
      <alignment horizontal="center" vertical="center"/>
    </xf>
    <xf numFmtId="0" fontId="3" fillId="0" borderId="2" xfId="3" applyFill="1" applyAlignment="1">
      <alignment horizontal="center" vertical="top"/>
    </xf>
    <xf numFmtId="0" fontId="3" fillId="0" borderId="11" xfId="3" applyNumberFormat="1" applyBorder="1" applyAlignment="1">
      <alignment horizontal="center" vertical="top"/>
    </xf>
    <xf numFmtId="0" fontId="3" fillId="0" borderId="7" xfId="3" applyNumberFormat="1" applyBorder="1" applyAlignment="1">
      <alignment horizontal="center" vertical="top" wrapText="1"/>
    </xf>
    <xf numFmtId="9" fontId="0" fillId="0" borderId="0" xfId="0" applyNumberFormat="1" applyBorder="1" applyAlignment="1">
      <alignment horizontal="center" vertical="center"/>
    </xf>
    <xf numFmtId="0" fontId="0" fillId="0" borderId="0" xfId="0" applyNumberFormat="1" applyBorder="1" applyAlignment="1">
      <alignment horizontal="center" vertical="center"/>
    </xf>
    <xf numFmtId="9" fontId="0" fillId="0" borderId="0" xfId="1" applyFont="1" applyBorder="1" applyAlignment="1">
      <alignment horizontal="center" vertical="center"/>
    </xf>
    <xf numFmtId="9" fontId="0" fillId="0" borderId="8" xfId="1" applyFont="1" applyBorder="1" applyAlignment="1">
      <alignment horizontal="center" vertical="center"/>
    </xf>
    <xf numFmtId="9" fontId="0" fillId="0" borderId="3" xfId="1" applyFont="1" applyBorder="1" applyAlignment="1">
      <alignment horizontal="center" vertical="center"/>
    </xf>
    <xf numFmtId="164" fontId="0" fillId="0" borderId="0" xfId="1" applyNumberFormat="1" applyFont="1" applyBorder="1" applyAlignment="1">
      <alignment horizontal="center" vertical="center"/>
    </xf>
    <xf numFmtId="164" fontId="0" fillId="0" borderId="8" xfId="1" applyNumberFormat="1" applyFont="1" applyFill="1" applyBorder="1" applyAlignment="1">
      <alignment horizontal="center" vertical="center"/>
    </xf>
    <xf numFmtId="9" fontId="0" fillId="4" borderId="8" xfId="0" applyNumberFormat="1" applyFill="1" applyBorder="1" applyAlignment="1">
      <alignment horizontal="center" vertical="center"/>
    </xf>
    <xf numFmtId="9" fontId="0" fillId="4" borderId="0" xfId="0" applyNumberFormat="1" applyFill="1" applyBorder="1" applyAlignment="1">
      <alignment horizontal="center" vertical="center"/>
    </xf>
    <xf numFmtId="0" fontId="0" fillId="0" borderId="0" xfId="0" applyAlignment="1"/>
    <xf numFmtId="0" fontId="0" fillId="0" borderId="3" xfId="0" applyBorder="1" applyAlignment="1"/>
    <xf numFmtId="0" fontId="0" fillId="0" borderId="0" xfId="0"/>
    <xf numFmtId="0" fontId="0" fillId="0" borderId="3" xfId="0" applyBorder="1"/>
    <xf numFmtId="0" fontId="5" fillId="0" borderId="7" xfId="3" applyFont="1" applyBorder="1" applyAlignment="1">
      <alignment vertical="top" wrapText="1"/>
    </xf>
    <xf numFmtId="1" fontId="0" fillId="4" borderId="0" xfId="1" applyNumberFormat="1" applyFont="1" applyFill="1" applyAlignment="1">
      <alignment horizontal="center" vertical="center"/>
    </xf>
    <xf numFmtId="1" fontId="0" fillId="4" borderId="3" xfId="1" applyNumberFormat="1" applyFont="1" applyFill="1" applyBorder="1" applyAlignment="1">
      <alignment horizontal="center" vertical="center"/>
    </xf>
    <xf numFmtId="0" fontId="0" fillId="4" borderId="0" xfId="1" applyNumberFormat="1" applyFont="1" applyFill="1" applyBorder="1" applyAlignment="1">
      <alignment horizontal="center" vertical="center"/>
    </xf>
    <xf numFmtId="0" fontId="0" fillId="0" borderId="0" xfId="0" applyNumberFormat="1" applyBorder="1"/>
    <xf numFmtId="0" fontId="0" fillId="0" borderId="0" xfId="0" applyFill="1"/>
    <xf numFmtId="0" fontId="2" fillId="0" borderId="4" xfId="2" applyBorder="1" applyAlignment="1">
      <alignment horizontal="center"/>
    </xf>
    <xf numFmtId="0" fontId="8" fillId="0" borderId="0" xfId="4" applyAlignment="1">
      <alignment horizontal="left" vertical="top" wrapText="1"/>
    </xf>
    <xf numFmtId="0" fontId="0" fillId="2" borderId="13" xfId="0" applyFill="1" applyBorder="1" applyAlignment="1">
      <alignment horizontal="center" vertical="center"/>
    </xf>
    <xf numFmtId="0" fontId="0" fillId="2" borderId="3" xfId="0" applyFill="1" applyBorder="1" applyAlignment="1">
      <alignment horizontal="center" vertical="center"/>
    </xf>
    <xf numFmtId="0" fontId="0" fillId="0" borderId="0" xfId="0" applyAlignment="1">
      <alignment horizontal="center" vertical="center"/>
    </xf>
    <xf numFmtId="1" fontId="0" fillId="0" borderId="0" xfId="1" applyNumberFormat="1" applyFont="1" applyBorder="1" applyAlignment="1">
      <alignment horizontal="center" vertical="center"/>
    </xf>
    <xf numFmtId="1" fontId="0" fillId="0" borderId="3" xfId="1" applyNumberFormat="1" applyFont="1" applyBorder="1" applyAlignment="1">
      <alignment horizontal="center" vertical="center"/>
    </xf>
    <xf numFmtId="0" fontId="0" fillId="0" borderId="0" xfId="0" applyAlignment="1">
      <alignment horizontal="center" vertical="center" wrapText="1"/>
    </xf>
    <xf numFmtId="0" fontId="0" fillId="0" borderId="3" xfId="0"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center" vertical="center"/>
    </xf>
    <xf numFmtId="164" fontId="0" fillId="4" borderId="8" xfId="1" applyNumberFormat="1" applyFont="1" applyFill="1" applyBorder="1" applyAlignment="1">
      <alignment horizontal="center" vertical="center"/>
    </xf>
    <xf numFmtId="164" fontId="0" fillId="4" borderId="0" xfId="1" applyNumberFormat="1" applyFont="1" applyFill="1" applyBorder="1" applyAlignment="1">
      <alignment horizontal="center" vertical="center"/>
    </xf>
    <xf numFmtId="0" fontId="3" fillId="0" borderId="2" xfId="3" applyFill="1" applyBorder="1" applyAlignment="1">
      <alignment horizontal="center" vertical="top"/>
    </xf>
    <xf numFmtId="0" fontId="6" fillId="0" borderId="2" xfId="3" applyFont="1" applyFill="1" applyBorder="1" applyAlignment="1">
      <alignment horizontal="center" vertical="top" wrapText="1"/>
    </xf>
    <xf numFmtId="0" fontId="3" fillId="4" borderId="3" xfId="3" applyFill="1" applyBorder="1" applyAlignment="1">
      <alignment horizontal="center" vertical="top"/>
    </xf>
    <xf numFmtId="0" fontId="3" fillId="4" borderId="0" xfId="3" applyFill="1" applyBorder="1" applyAlignment="1">
      <alignment horizontal="center" vertical="top"/>
    </xf>
    <xf numFmtId="0" fontId="0" fillId="4" borderId="0" xfId="0" applyNumberFormat="1" applyFill="1" applyAlignment="1">
      <alignment horizontal="center" vertical="center"/>
    </xf>
    <xf numFmtId="0" fontId="0" fillId="4" borderId="3" xfId="0" applyNumberFormat="1" applyFill="1" applyBorder="1" applyAlignment="1">
      <alignment horizontal="center" vertical="center"/>
    </xf>
    <xf numFmtId="0" fontId="2" fillId="0" borderId="1" xfId="2" applyAlignment="1">
      <alignment wrapText="1"/>
    </xf>
    <xf numFmtId="0" fontId="4" fillId="4" borderId="0" xfId="0" quotePrefix="1" applyFont="1" applyFill="1" applyAlignment="1">
      <alignment wrapText="1"/>
    </xf>
    <xf numFmtId="0" fontId="0" fillId="6" borderId="0" xfId="0" applyFill="1"/>
    <xf numFmtId="0" fontId="0" fillId="0" borderId="0" xfId="0" applyFill="1" applyAlignment="1">
      <alignment horizontal="center" vertical="center" wrapText="1"/>
    </xf>
    <xf numFmtId="0" fontId="0" fillId="0" borderId="3" xfId="0" applyFill="1" applyBorder="1" applyAlignment="1">
      <alignment horizontal="center" vertical="center"/>
    </xf>
    <xf numFmtId="0" fontId="0" fillId="0" borderId="0" xfId="0" applyFill="1" applyBorder="1" applyAlignment="1">
      <alignment horizontal="center" vertical="center" wrapText="1"/>
    </xf>
    <xf numFmtId="0" fontId="0" fillId="0" borderId="3" xfId="0" applyFill="1" applyBorder="1" applyAlignment="1">
      <alignment horizontal="center" vertical="center" wrapText="1"/>
    </xf>
    <xf numFmtId="1" fontId="0" fillId="0" borderId="0" xfId="1" applyNumberFormat="1" applyFont="1" applyFill="1" applyAlignment="1">
      <alignment horizontal="center" vertical="center"/>
    </xf>
    <xf numFmtId="1" fontId="0" fillId="0" borderId="3" xfId="1" applyNumberFormat="1" applyFont="1" applyFill="1"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wrapText="1"/>
    </xf>
    <xf numFmtId="0" fontId="10" fillId="4" borderId="0" xfId="3" applyFont="1" applyFill="1" applyBorder="1" applyAlignment="1">
      <alignment horizontal="center" vertical="top"/>
    </xf>
    <xf numFmtId="0" fontId="10" fillId="4" borderId="3" xfId="3" applyFont="1" applyFill="1" applyBorder="1" applyAlignment="1">
      <alignment horizontal="center" vertical="top"/>
    </xf>
    <xf numFmtId="0" fontId="11" fillId="4" borderId="0" xfId="3" applyFont="1" applyFill="1" applyBorder="1" applyAlignment="1">
      <alignment horizontal="center" vertical="top"/>
    </xf>
    <xf numFmtId="0" fontId="11" fillId="4" borderId="3" xfId="3" applyFont="1" applyFill="1" applyBorder="1" applyAlignment="1">
      <alignment horizontal="center" vertical="top"/>
    </xf>
    <xf numFmtId="0" fontId="3" fillId="0" borderId="2" xfId="3" applyAlignment="1">
      <alignment horizontal="center" vertical="top" wrapText="1"/>
    </xf>
    <xf numFmtId="0" fontId="11" fillId="4" borderId="8" xfId="3" applyFont="1" applyFill="1" applyBorder="1" applyAlignment="1">
      <alignment horizontal="center" vertical="top"/>
    </xf>
    <xf numFmtId="0" fontId="11" fillId="4" borderId="3" xfId="3" applyNumberFormat="1" applyFont="1" applyFill="1" applyBorder="1" applyAlignment="1">
      <alignment horizontal="center" vertical="top"/>
    </xf>
    <xf numFmtId="1" fontId="11" fillId="4" borderId="0" xfId="3" applyNumberFormat="1" applyFont="1" applyFill="1" applyBorder="1" applyAlignment="1">
      <alignment horizontal="center" vertical="top"/>
    </xf>
    <xf numFmtId="0" fontId="3" fillId="0" borderId="2" xfId="3" applyNumberFormat="1" applyBorder="1" applyAlignment="1">
      <alignment horizontal="center" vertical="top"/>
    </xf>
    <xf numFmtId="0" fontId="0" fillId="4" borderId="0" xfId="0" applyNumberFormat="1" applyFill="1" applyBorder="1" applyAlignment="1">
      <alignment horizontal="center" vertical="center"/>
    </xf>
    <xf numFmtId="0" fontId="3" fillId="0" borderId="7" xfId="3" applyFont="1" applyBorder="1" applyAlignment="1">
      <alignment horizontal="center" vertical="top" wrapText="1"/>
    </xf>
    <xf numFmtId="1" fontId="0" fillId="4" borderId="0" xfId="1" applyNumberFormat="1" applyFont="1" applyFill="1" applyBorder="1" applyAlignment="1">
      <alignment horizontal="center" vertical="center"/>
    </xf>
    <xf numFmtId="1" fontId="0" fillId="6" borderId="0" xfId="1" applyNumberFormat="1" applyFont="1" applyFill="1" applyAlignment="1">
      <alignment horizontal="center" vertical="center"/>
    </xf>
    <xf numFmtId="1" fontId="0" fillId="6" borderId="0" xfId="1" applyNumberFormat="1" applyFont="1" applyFill="1" applyBorder="1" applyAlignment="1">
      <alignment horizontal="center" vertical="center"/>
    </xf>
    <xf numFmtId="1" fontId="0" fillId="6" borderId="3" xfId="1" applyNumberFormat="1" applyFont="1" applyFill="1" applyBorder="1" applyAlignment="1">
      <alignment horizontal="center" vertical="center"/>
    </xf>
    <xf numFmtId="1" fontId="0" fillId="0" borderId="0" xfId="1" applyNumberFormat="1" applyFont="1" applyFill="1" applyBorder="1" applyAlignment="1">
      <alignment horizontal="center" vertical="center"/>
    </xf>
    <xf numFmtId="0" fontId="0" fillId="2" borderId="19" xfId="0" applyFill="1" applyBorder="1" applyAlignment="1">
      <alignment horizontal="center" vertical="center"/>
    </xf>
    <xf numFmtId="0" fontId="0" fillId="2" borderId="19" xfId="1" applyNumberFormat="1" applyFont="1" applyFill="1" applyBorder="1" applyAlignment="1">
      <alignment horizontal="center" vertical="center"/>
    </xf>
    <xf numFmtId="0" fontId="0" fillId="2" borderId="21" xfId="0" applyFill="1" applyBorder="1"/>
    <xf numFmtId="0" fontId="0" fillId="3" borderId="21" xfId="0" applyFill="1" applyBorder="1"/>
    <xf numFmtId="0" fontId="0" fillId="3" borderId="23" xfId="0" applyFill="1" applyBorder="1"/>
    <xf numFmtId="0" fontId="0" fillId="3" borderId="24" xfId="0" applyFill="1" applyBorder="1" applyAlignment="1">
      <alignment horizontal="center" vertical="center"/>
    </xf>
    <xf numFmtId="0" fontId="0" fillId="3" borderId="24" xfId="1" applyNumberFormat="1" applyFont="1" applyFill="1" applyBorder="1" applyAlignment="1">
      <alignment horizontal="center" vertical="center"/>
    </xf>
    <xf numFmtId="0" fontId="0" fillId="2" borderId="18" xfId="0" applyFill="1" applyBorder="1"/>
    <xf numFmtId="0" fontId="4" fillId="2" borderId="25" xfId="0" applyFont="1" applyFill="1" applyBorder="1" applyAlignment="1">
      <alignment vertical="center"/>
    </xf>
    <xf numFmtId="0" fontId="0" fillId="2" borderId="26" xfId="0" applyFill="1" applyBorder="1" applyAlignment="1">
      <alignment horizontal="center" vertical="center" wrapText="1"/>
    </xf>
    <xf numFmtId="0" fontId="0" fillId="2" borderId="26" xfId="0" applyFill="1" applyBorder="1" applyAlignment="1">
      <alignment horizontal="center" vertical="center"/>
    </xf>
    <xf numFmtId="0" fontId="0" fillId="2" borderId="26" xfId="1" applyNumberFormat="1" applyFont="1" applyFill="1" applyBorder="1" applyAlignment="1">
      <alignment horizontal="center" vertical="center"/>
    </xf>
    <xf numFmtId="0" fontId="0" fillId="3" borderId="18" xfId="0" applyFill="1" applyBorder="1" applyAlignment="1">
      <alignment vertical="top"/>
    </xf>
    <xf numFmtId="0" fontId="4" fillId="3" borderId="30" xfId="0" applyFont="1" applyFill="1" applyBorder="1" applyAlignment="1">
      <alignment vertical="center"/>
    </xf>
    <xf numFmtId="0" fontId="0" fillId="3" borderId="31" xfId="0" applyFill="1" applyBorder="1" applyAlignment="1">
      <alignment horizontal="center" vertical="center" wrapText="1"/>
    </xf>
    <xf numFmtId="0" fontId="0" fillId="3" borderId="31" xfId="0" applyFill="1" applyBorder="1" applyAlignment="1">
      <alignment horizontal="center" vertical="center"/>
    </xf>
    <xf numFmtId="0" fontId="0" fillId="3" borderId="31" xfId="1" applyNumberFormat="1" applyFont="1" applyFill="1" applyBorder="1" applyAlignment="1">
      <alignment horizontal="center" vertical="center"/>
    </xf>
    <xf numFmtId="0" fontId="0" fillId="3" borderId="30" xfId="1" applyNumberFormat="1" applyFont="1" applyFill="1" applyBorder="1" applyAlignment="1">
      <alignment horizontal="center" vertical="center"/>
    </xf>
    <xf numFmtId="0" fontId="0" fillId="0" borderId="0" xfId="0" applyAlignment="1">
      <alignment vertical="center" wrapText="1"/>
    </xf>
    <xf numFmtId="0" fontId="4" fillId="2" borderId="25" xfId="0" applyFont="1" applyFill="1" applyBorder="1"/>
    <xf numFmtId="0" fontId="0" fillId="2" borderId="27" xfId="0" applyFill="1" applyBorder="1" applyAlignment="1">
      <alignment horizontal="center" vertical="center"/>
    </xf>
    <xf numFmtId="0" fontId="0" fillId="3" borderId="18" xfId="0" applyFill="1" applyBorder="1"/>
    <xf numFmtId="0" fontId="4" fillId="3" borderId="30" xfId="0" applyFont="1" applyFill="1" applyBorder="1"/>
    <xf numFmtId="0" fontId="0" fillId="3" borderId="32" xfId="0" applyFill="1" applyBorder="1" applyAlignment="1">
      <alignment horizontal="center" vertical="center"/>
    </xf>
    <xf numFmtId="0" fontId="0" fillId="2" borderId="42" xfId="0" applyFill="1" applyBorder="1" applyAlignment="1">
      <alignment horizontal="center" vertical="center"/>
    </xf>
    <xf numFmtId="0" fontId="0" fillId="3" borderId="47" xfId="0" applyFill="1" applyBorder="1" applyAlignment="1">
      <alignment horizontal="center" vertical="center"/>
    </xf>
    <xf numFmtId="0" fontId="0" fillId="2" borderId="25" xfId="0" applyFill="1" applyBorder="1" applyAlignment="1">
      <alignment horizontal="center" vertical="center"/>
    </xf>
    <xf numFmtId="0" fontId="0" fillId="3" borderId="30" xfId="0" applyFill="1" applyBorder="1" applyAlignment="1">
      <alignment horizontal="center" vertical="center"/>
    </xf>
    <xf numFmtId="0" fontId="0" fillId="2" borderId="52" xfId="0" applyFill="1" applyBorder="1" applyAlignment="1">
      <alignment horizontal="center" vertical="center"/>
    </xf>
    <xf numFmtId="0" fontId="0" fillId="3" borderId="53" xfId="0" applyFill="1" applyBorder="1" applyAlignment="1">
      <alignment horizontal="center" vertical="center"/>
    </xf>
    <xf numFmtId="0" fontId="3" fillId="0" borderId="7" xfId="3" applyFill="1" applyBorder="1" applyAlignment="1">
      <alignment horizontal="center" vertical="top" wrapText="1"/>
    </xf>
    <xf numFmtId="1" fontId="0" fillId="0" borderId="0" xfId="0" applyNumberFormat="1" applyBorder="1" applyAlignment="1">
      <alignment horizontal="center" vertical="center"/>
    </xf>
    <xf numFmtId="0" fontId="0" fillId="2" borderId="25" xfId="1" applyNumberFormat="1" applyFont="1" applyFill="1" applyBorder="1" applyAlignment="1">
      <alignment horizontal="center" vertical="center"/>
    </xf>
    <xf numFmtId="0" fontId="0" fillId="2" borderId="18" xfId="1" applyNumberFormat="1" applyFont="1" applyFill="1" applyBorder="1" applyAlignment="1">
      <alignment horizontal="center" vertical="center"/>
    </xf>
    <xf numFmtId="0" fontId="0" fillId="3" borderId="23" xfId="1" applyNumberFormat="1" applyFont="1" applyFill="1" applyBorder="1" applyAlignment="1">
      <alignment horizontal="center" vertical="center"/>
    </xf>
    <xf numFmtId="0" fontId="0" fillId="2" borderId="38" xfId="0" applyFill="1" applyBorder="1" applyAlignment="1">
      <alignment horizontal="center" vertical="center"/>
    </xf>
    <xf numFmtId="0" fontId="0" fillId="3" borderId="28" xfId="0" applyFill="1" applyBorder="1" applyAlignment="1">
      <alignment horizontal="center" vertical="center"/>
    </xf>
    <xf numFmtId="0" fontId="0" fillId="3" borderId="55" xfId="0" applyFill="1" applyBorder="1" applyAlignment="1">
      <alignment horizontal="center" vertical="center"/>
    </xf>
    <xf numFmtId="1" fontId="0" fillId="0" borderId="0" xfId="0" applyNumberFormat="1" applyFill="1" applyBorder="1" applyAlignment="1">
      <alignment horizontal="center" vertical="center"/>
    </xf>
    <xf numFmtId="1" fontId="0" fillId="0" borderId="8" xfId="0" applyNumberFormat="1" applyFill="1" applyBorder="1" applyAlignment="1">
      <alignment horizontal="center" vertical="center"/>
    </xf>
    <xf numFmtId="1" fontId="0" fillId="0" borderId="3" xfId="0" applyNumberFormat="1" applyFill="1" applyBorder="1" applyAlignment="1">
      <alignment horizontal="center" vertical="center"/>
    </xf>
    <xf numFmtId="1" fontId="0" fillId="0" borderId="0" xfId="0" applyNumberFormat="1" applyFill="1" applyAlignment="1">
      <alignment horizontal="center" vertical="center"/>
    </xf>
    <xf numFmtId="0" fontId="0" fillId="6" borderId="0" xfId="0" applyFill="1" applyAlignment="1">
      <alignment horizontal="left" vertical="top"/>
    </xf>
    <xf numFmtId="0" fontId="12" fillId="0" borderId="0" xfId="5" applyFont="1"/>
    <xf numFmtId="0" fontId="12" fillId="0" borderId="0" xfId="5" applyFont="1" applyAlignment="1">
      <alignment vertical="center"/>
    </xf>
    <xf numFmtId="0" fontId="4" fillId="7" borderId="0" xfId="0" applyFont="1" applyFill="1"/>
    <xf numFmtId="0" fontId="12" fillId="0" borderId="0" xfId="5" applyFont="1" applyFill="1"/>
    <xf numFmtId="0" fontId="12" fillId="4" borderId="0" xfId="5" applyFont="1" applyFill="1"/>
    <xf numFmtId="0" fontId="12" fillId="4" borderId="0" xfId="5" applyFont="1" applyFill="1" applyAlignment="1">
      <alignment vertical="center"/>
    </xf>
    <xf numFmtId="0" fontId="0" fillId="0" borderId="0" xfId="0"/>
    <xf numFmtId="0" fontId="0" fillId="0" borderId="0" xfId="0" applyFill="1" applyBorder="1"/>
    <xf numFmtId="0" fontId="0" fillId="0" borderId="58" xfId="0" applyFill="1" applyBorder="1"/>
    <xf numFmtId="0" fontId="0" fillId="0" borderId="59" xfId="0" applyFill="1" applyBorder="1"/>
    <xf numFmtId="0" fontId="0" fillId="0" borderId="0" xfId="0"/>
    <xf numFmtId="0" fontId="0" fillId="0" borderId="0" xfId="0" applyAlignment="1">
      <alignment horizontal="center" vertical="center"/>
    </xf>
    <xf numFmtId="0" fontId="0" fillId="0" borderId="0" xfId="0" quotePrefix="1"/>
    <xf numFmtId="0" fontId="0" fillId="0" borderId="0" xfId="0" applyFill="1" applyBorder="1" applyAlignment="1">
      <alignment horizontal="center" vertical="center"/>
    </xf>
    <xf numFmtId="0" fontId="0" fillId="0" borderId="0" xfId="0" applyFill="1" applyAlignment="1">
      <alignment horizontal="center" vertical="center"/>
    </xf>
    <xf numFmtId="0" fontId="0" fillId="0" borderId="0" xfId="0" applyBorder="1" applyAlignment="1">
      <alignment horizontal="center" vertical="center"/>
    </xf>
    <xf numFmtId="14" fontId="4" fillId="0" borderId="60" xfId="0" quotePrefix="1" applyNumberFormat="1" applyFont="1" applyFill="1" applyBorder="1" applyAlignment="1">
      <alignment horizontal="left" vertical="top" wrapText="1"/>
    </xf>
    <xf numFmtId="14" fontId="0" fillId="0" borderId="0" xfId="0" quotePrefix="1" applyNumberFormat="1" applyFont="1" applyFill="1" applyBorder="1" applyAlignment="1">
      <alignment horizontal="left" vertical="top" wrapText="1"/>
    </xf>
    <xf numFmtId="14" fontId="0" fillId="0" borderId="0" xfId="0" quotePrefix="1" applyNumberFormat="1" applyFont="1" applyFill="1" applyBorder="1" applyAlignment="1">
      <alignment horizontal="left" vertical="top"/>
    </xf>
    <xf numFmtId="0" fontId="13" fillId="0" borderId="0" xfId="0" applyNumberFormat="1" applyFont="1" applyFill="1" applyBorder="1" applyAlignment="1">
      <alignment horizontal="left" vertical="top" wrapText="1"/>
    </xf>
    <xf numFmtId="0" fontId="2" fillId="0" borderId="63" xfId="2" applyFill="1" applyBorder="1"/>
    <xf numFmtId="0" fontId="0" fillId="0" borderId="0" xfId="0"/>
    <xf numFmtId="0" fontId="2" fillId="0" borderId="1" xfId="2"/>
    <xf numFmtId="0" fontId="0" fillId="0" borderId="0" xfId="0" applyAlignment="1">
      <alignment horizontal="center" vertical="center"/>
    </xf>
    <xf numFmtId="0" fontId="2" fillId="0" borderId="1" xfId="2" quotePrefix="1" applyBorder="1" applyAlignment="1">
      <alignment horizontal="left" vertical="top"/>
    </xf>
    <xf numFmtId="0" fontId="0" fillId="0" borderId="0" xfId="0" quotePrefix="1"/>
    <xf numFmtId="0" fontId="0" fillId="0" borderId="0" xfId="0" applyBorder="1"/>
    <xf numFmtId="3" fontId="0" fillId="0" borderId="0" xfId="0" applyNumberFormat="1"/>
    <xf numFmtId="0" fontId="9" fillId="0" borderId="0" xfId="5"/>
    <xf numFmtId="3" fontId="0" fillId="0" borderId="0" xfId="0" applyNumberFormat="1" applyAlignment="1">
      <alignment horizontal="center" vertical="center"/>
    </xf>
    <xf numFmtId="0" fontId="2" fillId="0" borderId="1" xfId="2" applyAlignment="1">
      <alignment horizontal="center" vertical="top"/>
    </xf>
    <xf numFmtId="0" fontId="2" fillId="0" borderId="1" xfId="2" applyAlignment="1">
      <alignment vertical="center"/>
    </xf>
    <xf numFmtId="0" fontId="0" fillId="0" borderId="0" xfId="0" applyFill="1"/>
    <xf numFmtId="0" fontId="9" fillId="0" borderId="0" xfId="5" applyAlignment="1">
      <alignment vertical="center"/>
    </xf>
    <xf numFmtId="0" fontId="0" fillId="0" borderId="0" xfId="0" quotePrefix="1" applyFill="1" applyAlignment="1">
      <alignment horizontal="left"/>
    </xf>
    <xf numFmtId="0" fontId="0" fillId="0" borderId="0" xfId="0" applyFill="1" applyAlignment="1">
      <alignment horizontal="center" vertical="center"/>
    </xf>
    <xf numFmtId="0" fontId="0" fillId="0" borderId="0" xfId="0" applyFill="1" applyBorder="1" applyAlignment="1">
      <alignment horizontal="left" vertical="center"/>
    </xf>
    <xf numFmtId="0" fontId="2" fillId="0" borderId="1" xfId="2" quotePrefix="1" applyFill="1" applyAlignment="1">
      <alignment horizontal="left" vertical="center"/>
    </xf>
    <xf numFmtId="0" fontId="2" fillId="0" borderId="1" xfId="2" applyFill="1" applyAlignment="1">
      <alignment horizontal="left" vertical="center"/>
    </xf>
    <xf numFmtId="0" fontId="4" fillId="0" borderId="0" xfId="0" applyFont="1" applyFill="1"/>
    <xf numFmtId="0" fontId="0" fillId="0" borderId="61" xfId="0" quotePrefix="1" applyFill="1" applyBorder="1" applyAlignment="1">
      <alignment horizontal="left"/>
    </xf>
    <xf numFmtId="0" fontId="0" fillId="0" borderId="61" xfId="0" quotePrefix="1" applyFont="1" applyFill="1" applyBorder="1" applyAlignment="1">
      <alignment horizontal="left" vertical="center"/>
    </xf>
    <xf numFmtId="0" fontId="0" fillId="0" borderId="61" xfId="0" quotePrefix="1" applyFill="1" applyBorder="1" applyAlignment="1">
      <alignment horizontal="left" vertical="center"/>
    </xf>
    <xf numFmtId="3" fontId="0" fillId="0" borderId="0" xfId="0" applyNumberFormat="1" applyAlignment="1">
      <alignment vertical="center" wrapText="1"/>
    </xf>
    <xf numFmtId="2" fontId="0" fillId="0" borderId="0" xfId="0" applyNumberFormat="1"/>
    <xf numFmtId="2" fontId="0" fillId="0" borderId="0" xfId="7" applyNumberFormat="1" applyFont="1"/>
    <xf numFmtId="3" fontId="0" fillId="0" borderId="0" xfId="7" applyNumberFormat="1" applyFont="1"/>
    <xf numFmtId="3" fontId="0" fillId="0" borderId="0" xfId="7" applyNumberFormat="1" applyFont="1" applyAlignment="1">
      <alignment vertical="center" wrapText="1"/>
    </xf>
    <xf numFmtId="3" fontId="0" fillId="0" borderId="0" xfId="7" applyNumberFormat="1" applyFont="1" applyAlignment="1">
      <alignment horizontal="center" vertical="center"/>
    </xf>
    <xf numFmtId="0" fontId="2" fillId="0" borderId="1" xfId="2" applyNumberFormat="1"/>
    <xf numFmtId="0" fontId="2" fillId="0" borderId="1" xfId="2" applyNumberFormat="1" applyAlignment="1">
      <alignment horizontal="center" vertical="center"/>
    </xf>
    <xf numFmtId="0" fontId="2" fillId="0" borderId="1" xfId="2" applyNumberFormat="1" applyAlignment="1">
      <alignment horizontal="center" vertical="top"/>
    </xf>
    <xf numFmtId="165" fontId="0" fillId="0" borderId="0" xfId="7" applyNumberFormat="1" applyFont="1"/>
    <xf numFmtId="4" fontId="0" fillId="0" borderId="0" xfId="7" applyNumberFormat="1" applyFont="1"/>
    <xf numFmtId="164" fontId="0" fillId="0" borderId="0" xfId="1" applyNumberFormat="1" applyFont="1"/>
    <xf numFmtId="10" fontId="0" fillId="0" borderId="0" xfId="1" applyNumberFormat="1" applyFont="1"/>
    <xf numFmtId="164" fontId="0" fillId="0" borderId="0" xfId="1" applyNumberFormat="1" applyFont="1" applyFill="1"/>
    <xf numFmtId="0" fontId="0" fillId="0" borderId="0" xfId="0" quotePrefix="1" applyFill="1" applyBorder="1" applyAlignment="1">
      <alignment horizontal="left" vertical="center"/>
    </xf>
    <xf numFmtId="0" fontId="0" fillId="0" borderId="0" xfId="0" applyFont="1" applyFill="1" applyBorder="1" applyAlignment="1">
      <alignment horizontal="left" vertical="center"/>
    </xf>
    <xf numFmtId="14" fontId="0" fillId="0" borderId="0" xfId="0" quotePrefix="1" applyNumberFormat="1" applyFont="1" applyFill="1" applyBorder="1" applyAlignment="1">
      <alignment horizontal="left" vertical="top" wrapText="1"/>
    </xf>
    <xf numFmtId="0" fontId="0" fillId="0" borderId="0" xfId="0" applyAlignment="1">
      <alignment horizontal="center"/>
    </xf>
    <xf numFmtId="0" fontId="5" fillId="0" borderId="17" xfId="6"/>
    <xf numFmtId="0" fontId="0" fillId="0" borderId="0" xfId="0" applyAlignment="1">
      <alignment horizontal="left" vertical="top" wrapText="1"/>
    </xf>
    <xf numFmtId="0" fontId="2" fillId="0" borderId="1" xfId="2" applyAlignment="1">
      <alignment horizontal="center"/>
    </xf>
    <xf numFmtId="0" fontId="2" fillId="0" borderId="4" xfId="2" applyBorder="1" applyAlignment="1">
      <alignment horizontal="center" vertical="top"/>
    </xf>
    <xf numFmtId="0" fontId="0" fillId="0" borderId="0" xfId="0" applyAlignment="1">
      <alignment horizontal="center" vertical="center"/>
    </xf>
    <xf numFmtId="0" fontId="8" fillId="0" borderId="0" xfId="4" applyAlignment="1">
      <alignment horizontal="left" vertical="top" wrapText="1"/>
    </xf>
    <xf numFmtId="2" fontId="0" fillId="0" borderId="0" xfId="0" applyNumberFormat="1" applyAlignment="1">
      <alignment vertical="center" wrapText="1"/>
    </xf>
    <xf numFmtId="166" fontId="0" fillId="0" borderId="0" xfId="0" applyNumberFormat="1" applyAlignment="1">
      <alignment vertical="center" wrapText="1"/>
    </xf>
    <xf numFmtId="3" fontId="0" fillId="6" borderId="0" xfId="7" applyNumberFormat="1" applyFont="1" applyFill="1"/>
    <xf numFmtId="3" fontId="0" fillId="0" borderId="0" xfId="7" applyNumberFormat="1" applyFont="1" applyAlignment="1">
      <alignment horizontal="right" vertical="center"/>
    </xf>
    <xf numFmtId="3" fontId="0" fillId="6" borderId="0" xfId="7" applyNumberFormat="1" applyFont="1" applyFill="1" applyAlignment="1">
      <alignment horizontal="right" vertical="center"/>
    </xf>
    <xf numFmtId="3" fontId="0" fillId="0" borderId="0" xfId="7" applyNumberFormat="1" applyFont="1" applyAlignment="1">
      <alignment horizontal="right"/>
    </xf>
    <xf numFmtId="3" fontId="0" fillId="0" borderId="0" xfId="0" applyNumberFormat="1" applyAlignment="1">
      <alignment horizontal="right" vertical="center"/>
    </xf>
    <xf numFmtId="166" fontId="0" fillId="0" borderId="0" xfId="0" applyNumberFormat="1" applyAlignment="1">
      <alignment horizontal="right" vertical="center" wrapText="1"/>
    </xf>
    <xf numFmtId="3" fontId="0" fillId="0" borderId="0" xfId="0" applyNumberFormat="1" applyAlignment="1">
      <alignment horizontal="right" vertical="center" indent="1"/>
    </xf>
    <xf numFmtId="3" fontId="0" fillId="6" borderId="0" xfId="0" applyNumberFormat="1" applyFill="1" applyAlignment="1">
      <alignment horizontal="right" vertical="center"/>
    </xf>
    <xf numFmtId="164" fontId="0" fillId="6" borderId="0" xfId="1" applyNumberFormat="1" applyFont="1" applyFill="1"/>
    <xf numFmtId="165" fontId="0" fillId="6" borderId="0" xfId="7" applyNumberFormat="1" applyFont="1" applyFill="1"/>
    <xf numFmtId="0" fontId="0" fillId="0" borderId="0" xfId="0" applyBorder="1" applyAlignment="1">
      <alignment vertical="center"/>
    </xf>
    <xf numFmtId="0" fontId="14" fillId="8" borderId="0" xfId="5" applyFont="1" applyFill="1"/>
    <xf numFmtId="0" fontId="5" fillId="0" borderId="17" xfId="6" applyFill="1"/>
    <xf numFmtId="0" fontId="3" fillId="0" borderId="2" xfId="3" applyFill="1"/>
    <xf numFmtId="0" fontId="5" fillId="0" borderId="17" xfId="6" quotePrefix="1" applyFill="1" applyAlignment="1">
      <alignment horizontal="left" vertical="center"/>
    </xf>
    <xf numFmtId="0" fontId="3" fillId="0" borderId="2" xfId="3"/>
    <xf numFmtId="0" fontId="3" fillId="0" borderId="2" xfId="3" applyAlignment="1">
      <alignment horizontal="center"/>
    </xf>
    <xf numFmtId="0" fontId="5" fillId="0" borderId="17" xfId="6" applyAlignment="1">
      <alignment horizontal="center" vertical="top"/>
    </xf>
    <xf numFmtId="3" fontId="4" fillId="0" borderId="0" xfId="0" applyNumberFormat="1" applyFont="1"/>
    <xf numFmtId="0" fontId="0" fillId="0" borderId="0" xfId="0" applyAlignment="1">
      <alignment horizontal="right"/>
    </xf>
    <xf numFmtId="0" fontId="0" fillId="0" borderId="0" xfId="0" applyAlignment="1">
      <alignment horizontal="right" vertical="center"/>
    </xf>
    <xf numFmtId="0" fontId="5" fillId="0" borderId="17" xfId="6" applyAlignment="1">
      <alignment horizontal="center"/>
    </xf>
    <xf numFmtId="166" fontId="0" fillId="0" borderId="0" xfId="0" applyNumberFormat="1"/>
    <xf numFmtId="0" fontId="2" fillId="0" borderId="1" xfId="2" applyAlignment="1">
      <alignment horizontal="left" vertical="top"/>
    </xf>
    <xf numFmtId="0" fontId="2" fillId="0" borderId="1" xfId="2" applyAlignment="1">
      <alignment horizontal="center" vertical="top" wrapText="1"/>
    </xf>
    <xf numFmtId="0" fontId="3" fillId="0" borderId="2" xfId="3" applyAlignment="1">
      <alignment horizontal="center" vertical="center" wrapText="1"/>
    </xf>
    <xf numFmtId="0" fontId="3" fillId="0" borderId="2" xfId="3" applyAlignment="1">
      <alignment vertical="top"/>
    </xf>
    <xf numFmtId="0" fontId="4" fillId="0" borderId="0" xfId="0" applyFont="1" applyAlignment="1">
      <alignment horizontal="center"/>
    </xf>
    <xf numFmtId="0" fontId="2" fillId="0" borderId="1" xfId="2" applyAlignment="1">
      <alignment horizontal="left" vertical="top" wrapText="1"/>
    </xf>
    <xf numFmtId="0" fontId="5" fillId="0" borderId="17" xfId="6" applyAlignment="1">
      <alignment horizontal="center" vertical="top" wrapText="1"/>
    </xf>
    <xf numFmtId="0" fontId="5" fillId="0" borderId="17" xfId="6" applyAlignment="1">
      <alignment horizontal="center" vertical="center" wrapText="1"/>
    </xf>
    <xf numFmtId="0" fontId="3" fillId="0" borderId="2" xfId="3" quotePrefix="1" applyAlignment="1">
      <alignment horizontal="center" vertical="top" wrapText="1"/>
    </xf>
    <xf numFmtId="0" fontId="3" fillId="0" borderId="2" xfId="3" quotePrefix="1" applyAlignment="1">
      <alignment horizontal="center" vertical="center" wrapText="1"/>
    </xf>
    <xf numFmtId="0" fontId="3" fillId="0" borderId="7" xfId="3" quotePrefix="1" applyBorder="1" applyAlignment="1">
      <alignment horizontal="center" vertical="top" wrapText="1"/>
    </xf>
    <xf numFmtId="0" fontId="3" fillId="0" borderId="7" xfId="3" applyBorder="1" applyAlignment="1">
      <alignment horizontal="center" vertical="center" wrapText="1"/>
    </xf>
    <xf numFmtId="0" fontId="3" fillId="0" borderId="2" xfId="3" quotePrefix="1" applyBorder="1" applyAlignment="1">
      <alignment horizontal="center" vertical="top" wrapText="1"/>
    </xf>
    <xf numFmtId="0" fontId="3" fillId="0" borderId="7" xfId="3" applyBorder="1" applyAlignment="1">
      <alignment horizontal="center" vertical="center"/>
    </xf>
    <xf numFmtId="166" fontId="0" fillId="0" borderId="3" xfId="0" applyNumberFormat="1" applyBorder="1" applyAlignment="1">
      <alignment horizontal="center" vertical="center"/>
    </xf>
    <xf numFmtId="0" fontId="0" fillId="0" borderId="0" xfId="0" applyAlignment="1">
      <alignment horizontal="left" vertical="center"/>
    </xf>
    <xf numFmtId="0" fontId="4" fillId="0" borderId="0" xfId="0" applyFont="1" applyAlignment="1">
      <alignment horizontal="left" vertical="center"/>
    </xf>
    <xf numFmtId="165" fontId="0" fillId="0" borderId="0" xfId="0" applyNumberFormat="1" applyAlignment="1">
      <alignment horizontal="center" vertical="center"/>
    </xf>
    <xf numFmtId="165" fontId="0" fillId="0" borderId="3" xfId="0" applyNumberFormat="1" applyBorder="1" applyAlignment="1">
      <alignment horizontal="center" vertical="center"/>
    </xf>
    <xf numFmtId="3" fontId="0" fillId="0" borderId="0" xfId="0" applyNumberFormat="1" applyBorder="1" applyAlignment="1">
      <alignment horizontal="center" vertical="center"/>
    </xf>
    <xf numFmtId="3" fontId="0" fillId="0" borderId="3" xfId="0" applyNumberFormat="1" applyBorder="1" applyAlignment="1">
      <alignment horizontal="center" vertical="center"/>
    </xf>
    <xf numFmtId="164" fontId="0" fillId="0" borderId="0" xfId="0" applyNumberFormat="1" applyAlignment="1">
      <alignment horizontal="center" vertical="center"/>
    </xf>
    <xf numFmtId="3" fontId="0" fillId="6" borderId="0" xfId="0" applyNumberFormat="1" applyFill="1" applyAlignment="1">
      <alignment horizontal="center" vertical="center"/>
    </xf>
    <xf numFmtId="166" fontId="0" fillId="6" borderId="3" xfId="0" applyNumberFormat="1" applyFill="1" applyBorder="1" applyAlignment="1">
      <alignment horizontal="center" vertical="center"/>
    </xf>
    <xf numFmtId="3" fontId="0" fillId="6" borderId="0" xfId="0" applyNumberFormat="1" applyFill="1" applyBorder="1" applyAlignment="1">
      <alignment horizontal="center" vertical="center"/>
    </xf>
    <xf numFmtId="3" fontId="0" fillId="6" borderId="3" xfId="0" applyNumberFormat="1" applyFill="1" applyBorder="1" applyAlignment="1">
      <alignment horizontal="center" vertical="center"/>
    </xf>
    <xf numFmtId="165" fontId="0" fillId="6" borderId="0" xfId="0" applyNumberFormat="1" applyFill="1" applyAlignment="1">
      <alignment horizontal="center" vertical="center"/>
    </xf>
    <xf numFmtId="165" fontId="0" fillId="6" borderId="3" xfId="0" applyNumberFormat="1" applyFill="1" applyBorder="1" applyAlignment="1">
      <alignment horizontal="center" vertical="center"/>
    </xf>
    <xf numFmtId="0" fontId="0" fillId="0" borderId="0" xfId="0" applyAlignment="1">
      <alignment horizontal="center" vertical="center"/>
    </xf>
    <xf numFmtId="0" fontId="8" fillId="0" borderId="0" xfId="4" applyAlignment="1">
      <alignment horizontal="left" vertical="top" wrapText="1"/>
    </xf>
    <xf numFmtId="0" fontId="0" fillId="0" borderId="0" xfId="0" applyFill="1" applyAlignment="1">
      <alignment horizontal="center" vertical="center"/>
    </xf>
    <xf numFmtId="14" fontId="9" fillId="0" borderId="0" xfId="5" quotePrefix="1" applyNumberFormat="1" applyFill="1" applyBorder="1" applyAlignment="1">
      <alignment horizontal="left" vertical="top"/>
    </xf>
    <xf numFmtId="0" fontId="0" fillId="0" borderId="0" xfId="0" applyAlignment="1">
      <alignment horizontal="center"/>
    </xf>
    <xf numFmtId="14" fontId="0" fillId="0" borderId="0" xfId="0" quotePrefix="1" applyNumberFormat="1" applyFont="1" applyFill="1" applyBorder="1" applyAlignment="1">
      <alignment horizontal="left" vertical="top" wrapText="1"/>
    </xf>
    <xf numFmtId="0" fontId="2" fillId="0" borderId="1" xfId="2" applyBorder="1" applyAlignment="1">
      <alignment horizontal="center"/>
    </xf>
    <xf numFmtId="0" fontId="8" fillId="0" borderId="0" xfId="4" applyBorder="1" applyAlignment="1">
      <alignment vertical="top" wrapText="1"/>
    </xf>
    <xf numFmtId="0" fontId="8" fillId="0" borderId="66" xfId="4" applyBorder="1" applyAlignment="1">
      <alignment horizontal="left" vertical="top" wrapText="1"/>
    </xf>
    <xf numFmtId="0" fontId="9" fillId="0" borderId="0" xfId="5" applyAlignment="1"/>
    <xf numFmtId="164" fontId="0" fillId="0" borderId="3" xfId="1" applyNumberFormat="1" applyFont="1" applyBorder="1" applyAlignment="1">
      <alignment horizontal="center" vertical="center"/>
    </xf>
    <xf numFmtId="164" fontId="0" fillId="0" borderId="3" xfId="0" applyNumberFormat="1" applyBorder="1" applyAlignment="1">
      <alignment horizontal="center" vertical="center"/>
    </xf>
    <xf numFmtId="164" fontId="0" fillId="6" borderId="3" xfId="0" applyNumberFormat="1" applyFill="1" applyBorder="1" applyAlignment="1">
      <alignment horizontal="center" vertical="center"/>
    </xf>
    <xf numFmtId="0" fontId="2" fillId="0" borderId="1" xfId="2" quotePrefix="1" applyAlignment="1">
      <alignment horizontal="left" vertical="top" wrapText="1"/>
    </xf>
    <xf numFmtId="166" fontId="0" fillId="0" borderId="0" xfId="0" applyNumberFormat="1" applyAlignment="1">
      <alignment horizontal="center" vertical="center"/>
    </xf>
    <xf numFmtId="166" fontId="0" fillId="0" borderId="3" xfId="0" applyNumberFormat="1" applyBorder="1"/>
    <xf numFmtId="164" fontId="0" fillId="0" borderId="0" xfId="0" applyNumberFormat="1" applyBorder="1"/>
    <xf numFmtId="164" fontId="0" fillId="0" borderId="0" xfId="0" applyNumberFormat="1"/>
    <xf numFmtId="164" fontId="0" fillId="0" borderId="3" xfId="0" applyNumberFormat="1" applyBorder="1"/>
    <xf numFmtId="166" fontId="0" fillId="6" borderId="0" xfId="0" applyNumberFormat="1" applyFill="1"/>
    <xf numFmtId="166" fontId="0" fillId="6" borderId="3" xfId="0" applyNumberFormat="1" applyFill="1" applyBorder="1"/>
    <xf numFmtId="0" fontId="5" fillId="0" borderId="17" xfId="6" applyFont="1"/>
    <xf numFmtId="0" fontId="5" fillId="0" borderId="17" xfId="6" quotePrefix="1" applyFont="1" applyAlignment="1">
      <alignment horizontal="center" vertical="top" wrapText="1"/>
    </xf>
    <xf numFmtId="0" fontId="5" fillId="0" borderId="17" xfId="6" quotePrefix="1" applyFont="1" applyFill="1" applyAlignment="1">
      <alignment horizontal="center" vertical="top" wrapText="1"/>
    </xf>
    <xf numFmtId="0" fontId="5" fillId="0" borderId="67" xfId="6" quotePrefix="1" applyFont="1" applyBorder="1" applyAlignment="1">
      <alignment horizontal="center" vertical="top" wrapText="1"/>
    </xf>
    <xf numFmtId="0" fontId="5" fillId="0" borderId="17" xfId="6" quotePrefix="1" applyFont="1" applyBorder="1" applyAlignment="1">
      <alignment horizontal="center" vertical="top" wrapText="1"/>
    </xf>
    <xf numFmtId="164" fontId="0" fillId="0" borderId="0" xfId="0" quotePrefix="1" applyNumberFormat="1" applyAlignment="1">
      <alignment horizontal="right"/>
    </xf>
    <xf numFmtId="166" fontId="0" fillId="0" borderId="0" xfId="0" quotePrefix="1" applyNumberFormat="1" applyAlignment="1">
      <alignment horizontal="right"/>
    </xf>
    <xf numFmtId="164" fontId="0" fillId="0" borderId="3" xfId="1" applyNumberFormat="1" applyFont="1" applyBorder="1"/>
    <xf numFmtId="164" fontId="0" fillId="0" borderId="0" xfId="1" applyNumberFormat="1" applyFont="1" applyBorder="1"/>
    <xf numFmtId="0" fontId="0" fillId="0" borderId="0" xfId="0" quotePrefix="1" applyAlignment="1">
      <alignment horizontal="left" wrapText="1"/>
    </xf>
    <xf numFmtId="0" fontId="9" fillId="0" borderId="0" xfId="5" quotePrefix="1" applyAlignment="1">
      <alignment horizontal="left" vertical="top" wrapText="1"/>
    </xf>
    <xf numFmtId="0" fontId="9" fillId="0" borderId="0" xfId="5" applyAlignment="1">
      <alignment wrapText="1"/>
    </xf>
    <xf numFmtId="0" fontId="9" fillId="0" borderId="0" xfId="5" applyBorder="1"/>
    <xf numFmtId="0" fontId="9" fillId="0" borderId="0" xfId="5"/>
    <xf numFmtId="14" fontId="9" fillId="0" borderId="0" xfId="5" applyNumberFormat="1" applyFill="1" applyBorder="1" applyAlignment="1">
      <alignment horizontal="left" vertical="top"/>
    </xf>
    <xf numFmtId="164" fontId="0" fillId="6" borderId="0" xfId="0" applyNumberFormat="1" applyFill="1" applyBorder="1"/>
    <xf numFmtId="14" fontId="2" fillId="0" borderId="1" xfId="2" quotePrefix="1" applyNumberFormat="1" applyFill="1" applyAlignment="1">
      <alignment horizontal="left" vertical="top" wrapText="1"/>
    </xf>
    <xf numFmtId="14" fontId="3" fillId="0" borderId="2" xfId="3" quotePrefix="1" applyNumberFormat="1" applyFill="1" applyAlignment="1">
      <alignment horizontal="left" vertical="top" wrapText="1"/>
    </xf>
    <xf numFmtId="14" fontId="9" fillId="0" borderId="0" xfId="5" quotePrefix="1" applyNumberFormat="1" applyFill="1" applyBorder="1" applyAlignment="1">
      <alignment horizontal="left" vertical="top" wrapText="1"/>
    </xf>
    <xf numFmtId="14" fontId="9" fillId="0" borderId="0" xfId="5" quotePrefix="1" applyNumberFormat="1" applyFill="1" applyBorder="1" applyAlignment="1">
      <alignment horizontal="left" vertical="top"/>
    </xf>
    <xf numFmtId="0" fontId="9" fillId="0" borderId="40" xfId="5" applyBorder="1"/>
    <xf numFmtId="0" fontId="9" fillId="0" borderId="0" xfId="5"/>
    <xf numFmtId="14" fontId="0" fillId="0" borderId="62" xfId="0" quotePrefix="1" applyNumberFormat="1" applyFont="1" applyFill="1" applyBorder="1" applyAlignment="1">
      <alignment horizontal="left" vertical="top" wrapText="1"/>
    </xf>
    <xf numFmtId="14" fontId="0" fillId="0" borderId="0" xfId="0" quotePrefix="1" applyNumberFormat="1" applyFont="1" applyFill="1" applyBorder="1" applyAlignment="1">
      <alignment horizontal="left" vertical="top" wrapText="1"/>
    </xf>
    <xf numFmtId="0" fontId="5" fillId="0" borderId="17" xfId="6"/>
    <xf numFmtId="0" fontId="0" fillId="0" borderId="0" xfId="0" applyBorder="1" applyAlignment="1">
      <alignment horizontal="left" vertical="top" wrapText="1"/>
    </xf>
    <xf numFmtId="0" fontId="0" fillId="0" borderId="62" xfId="0" applyBorder="1" applyAlignment="1">
      <alignment horizontal="left" vertical="top" wrapText="1"/>
    </xf>
    <xf numFmtId="14" fontId="5" fillId="0" borderId="17" xfId="6" quotePrefix="1" applyNumberFormat="1" applyFill="1" applyAlignment="1">
      <alignment horizontal="left" vertical="top" wrapText="1"/>
    </xf>
    <xf numFmtId="0" fontId="0" fillId="0" borderId="0" xfId="0" quotePrefix="1" applyAlignment="1">
      <alignment horizontal="left" vertical="top" wrapText="1"/>
    </xf>
    <xf numFmtId="0" fontId="0" fillId="0" borderId="0" xfId="0" applyAlignment="1">
      <alignment horizontal="center"/>
    </xf>
    <xf numFmtId="0" fontId="13" fillId="0" borderId="0" xfId="0" applyNumberFormat="1" applyFont="1" applyFill="1" applyBorder="1" applyAlignment="1">
      <alignment horizontal="left" vertical="top" wrapText="1"/>
    </xf>
    <xf numFmtId="0" fontId="9" fillId="0" borderId="0" xfId="5" quotePrefix="1"/>
    <xf numFmtId="14" fontId="9" fillId="0" borderId="0" xfId="5" applyNumberFormat="1" applyFill="1" applyBorder="1" applyAlignment="1">
      <alignment horizontal="left" vertical="top" wrapText="1"/>
    </xf>
    <xf numFmtId="14" fontId="9" fillId="0" borderId="0" xfId="5" applyNumberFormat="1" applyFill="1" applyBorder="1" applyAlignment="1">
      <alignment horizontal="left" vertical="top"/>
    </xf>
    <xf numFmtId="0" fontId="9" fillId="0" borderId="0" xfId="5" quotePrefix="1" applyAlignment="1">
      <alignment vertical="center"/>
    </xf>
    <xf numFmtId="0" fontId="9" fillId="0" borderId="0" xfId="5" quotePrefix="1" applyAlignment="1">
      <alignment vertical="top"/>
    </xf>
    <xf numFmtId="0" fontId="2" fillId="0" borderId="5" xfId="2" applyBorder="1" applyAlignment="1">
      <alignment horizontal="center" vertical="top" wrapText="1"/>
    </xf>
    <xf numFmtId="0" fontId="2" fillId="0" borderId="1" xfId="2" applyBorder="1" applyAlignment="1">
      <alignment horizontal="center" vertical="top" wrapText="1"/>
    </xf>
    <xf numFmtId="0" fontId="2" fillId="0" borderId="64" xfId="2" applyBorder="1" applyAlignment="1">
      <alignment horizontal="center" vertical="top" wrapText="1"/>
    </xf>
    <xf numFmtId="0" fontId="2" fillId="0" borderId="5" xfId="2" quotePrefix="1" applyBorder="1" applyAlignment="1">
      <alignment horizontal="center" vertical="top" wrapText="1"/>
    </xf>
    <xf numFmtId="0" fontId="2" fillId="0" borderId="4" xfId="2" applyBorder="1" applyAlignment="1">
      <alignment horizontal="center" vertical="top" wrapText="1"/>
    </xf>
    <xf numFmtId="0" fontId="2" fillId="0" borderId="65" xfId="2" quotePrefix="1" applyBorder="1" applyAlignment="1">
      <alignment horizontal="center" vertical="top"/>
    </xf>
    <xf numFmtId="0" fontId="2" fillId="0" borderId="1" xfId="2" quotePrefix="1" applyBorder="1" applyAlignment="1">
      <alignment horizontal="center" vertical="top"/>
    </xf>
    <xf numFmtId="0" fontId="2" fillId="0" borderId="64" xfId="2" quotePrefix="1" applyBorder="1" applyAlignment="1">
      <alignment horizontal="center" vertical="top"/>
    </xf>
    <xf numFmtId="0" fontId="2" fillId="0" borderId="1" xfId="2" applyBorder="1" applyAlignment="1">
      <alignment horizontal="center" vertical="top"/>
    </xf>
    <xf numFmtId="0" fontId="2" fillId="0" borderId="4" xfId="2" applyBorder="1" applyAlignment="1">
      <alignment horizontal="center" vertical="top"/>
    </xf>
    <xf numFmtId="0" fontId="2" fillId="0" borderId="5" xfId="2" applyBorder="1" applyAlignment="1">
      <alignment horizontal="center" vertical="top"/>
    </xf>
    <xf numFmtId="0" fontId="2" fillId="0" borderId="64" xfId="2" applyBorder="1" applyAlignment="1">
      <alignment horizontal="center" vertical="top"/>
    </xf>
    <xf numFmtId="0" fontId="2" fillId="0" borderId="65" xfId="2" applyBorder="1" applyAlignment="1">
      <alignment horizontal="center" vertical="top" wrapText="1"/>
    </xf>
    <xf numFmtId="0" fontId="2" fillId="0" borderId="1" xfId="2" quotePrefix="1" applyBorder="1" applyAlignment="1">
      <alignment horizontal="center"/>
    </xf>
    <xf numFmtId="0" fontId="2" fillId="0" borderId="1" xfId="2" applyBorder="1" applyAlignment="1">
      <alignment horizontal="center"/>
    </xf>
    <xf numFmtId="0" fontId="2" fillId="0" borderId="4" xfId="2" applyBorder="1" applyAlignment="1">
      <alignment horizontal="center"/>
    </xf>
    <xf numFmtId="0" fontId="2" fillId="0" borderId="1" xfId="2" applyAlignment="1">
      <alignment horizontal="center"/>
    </xf>
    <xf numFmtId="0" fontId="2" fillId="0" borderId="5" xfId="2" applyBorder="1" applyAlignment="1">
      <alignment horizontal="center"/>
    </xf>
    <xf numFmtId="0" fontId="2" fillId="0" borderId="5" xfId="2" applyFont="1" applyBorder="1" applyAlignment="1">
      <alignment horizontal="center"/>
    </xf>
    <xf numFmtId="0" fontId="2" fillId="0" borderId="1" xfId="2" applyFont="1" applyBorder="1" applyAlignment="1">
      <alignment horizontal="center"/>
    </xf>
    <xf numFmtId="0" fontId="2" fillId="0" borderId="4" xfId="2" applyFont="1" applyBorder="1" applyAlignment="1">
      <alignment horizontal="center"/>
    </xf>
    <xf numFmtId="0" fontId="0" fillId="7" borderId="0" xfId="0" applyFill="1"/>
    <xf numFmtId="0" fontId="2" fillId="0" borderId="5" xfId="2" applyNumberFormat="1" applyBorder="1" applyAlignment="1">
      <alignment horizontal="center"/>
    </xf>
    <xf numFmtId="0" fontId="2" fillId="0" borderId="1" xfId="2" applyNumberFormat="1" applyBorder="1" applyAlignment="1">
      <alignment horizontal="center"/>
    </xf>
    <xf numFmtId="0" fontId="2" fillId="0" borderId="4" xfId="2" applyNumberFormat="1" applyBorder="1" applyAlignment="1">
      <alignment horizontal="center"/>
    </xf>
    <xf numFmtId="0" fontId="2" fillId="0" borderId="5" xfId="2" applyFont="1" applyBorder="1" applyAlignment="1">
      <alignment horizontal="center" vertical="center" wrapText="1"/>
    </xf>
    <xf numFmtId="0" fontId="2" fillId="0" borderId="1" xfId="2" applyFont="1" applyBorder="1" applyAlignment="1">
      <alignment horizontal="center" vertical="center" wrapText="1"/>
    </xf>
    <xf numFmtId="0" fontId="2" fillId="0" borderId="4" xfId="2" applyFont="1" applyBorder="1" applyAlignment="1">
      <alignment horizontal="center" vertical="center" wrapText="1"/>
    </xf>
    <xf numFmtId="0" fontId="0" fillId="2" borderId="45" xfId="0" applyFill="1" applyBorder="1" applyAlignment="1">
      <alignment horizontal="center" vertical="center"/>
    </xf>
    <xf numFmtId="0" fontId="0" fillId="2" borderId="29" xfId="0" applyFill="1" applyBorder="1" applyAlignment="1">
      <alignment horizontal="center" vertical="center"/>
    </xf>
    <xf numFmtId="0" fontId="0" fillId="2" borderId="19" xfId="0" applyFill="1" applyBorder="1" applyAlignment="1">
      <alignment horizontal="center" vertical="center"/>
    </xf>
    <xf numFmtId="0" fontId="0" fillId="2" borderId="46" xfId="0" applyFill="1" applyBorder="1" applyAlignment="1">
      <alignment horizontal="center" vertical="center"/>
    </xf>
    <xf numFmtId="0" fontId="0" fillId="2" borderId="33" xfId="0" applyFill="1" applyBorder="1" applyAlignment="1">
      <alignment horizontal="center" vertical="center"/>
    </xf>
    <xf numFmtId="0" fontId="0" fillId="2" borderId="20" xfId="0" applyFill="1" applyBorder="1" applyAlignment="1">
      <alignment horizontal="center" vertical="center"/>
    </xf>
    <xf numFmtId="0" fontId="0" fillId="2" borderId="49" xfId="0" applyFill="1" applyBorder="1" applyAlignment="1">
      <alignment horizontal="center" vertical="center"/>
    </xf>
    <xf numFmtId="0" fontId="0" fillId="2" borderId="54" xfId="0" applyFill="1" applyBorder="1" applyAlignment="1">
      <alignment horizontal="center" vertical="center"/>
    </xf>
    <xf numFmtId="0" fontId="0" fillId="2" borderId="50" xfId="0" applyFill="1" applyBorder="1" applyAlignment="1">
      <alignment horizontal="center" vertical="center"/>
    </xf>
    <xf numFmtId="0" fontId="0" fillId="2" borderId="56" xfId="0" applyFill="1" applyBorder="1" applyAlignment="1">
      <alignment horizontal="center" vertical="center"/>
    </xf>
    <xf numFmtId="0" fontId="0" fillId="2" borderId="57" xfId="0" applyFill="1" applyBorder="1" applyAlignment="1">
      <alignment horizontal="center" vertical="center"/>
    </xf>
    <xf numFmtId="0" fontId="0" fillId="2" borderId="18" xfId="0" applyFill="1" applyBorder="1" applyAlignment="1">
      <alignment horizontal="center" vertical="center"/>
    </xf>
    <xf numFmtId="0" fontId="0" fillId="3" borderId="45" xfId="0" applyFill="1" applyBorder="1" applyAlignment="1">
      <alignment horizontal="center" vertical="center"/>
    </xf>
    <xf numFmtId="0" fontId="0" fillId="3" borderId="29" xfId="0" applyFill="1" applyBorder="1" applyAlignment="1">
      <alignment horizontal="center" vertical="center"/>
    </xf>
    <xf numFmtId="0" fontId="0" fillId="3" borderId="46" xfId="0" applyFill="1" applyBorder="1" applyAlignment="1">
      <alignment horizontal="center" vertical="center"/>
    </xf>
    <xf numFmtId="0" fontId="0" fillId="3" borderId="33" xfId="0" applyFill="1" applyBorder="1" applyAlignment="1">
      <alignment horizontal="center" vertical="center"/>
    </xf>
    <xf numFmtId="0" fontId="0" fillId="3" borderId="49" xfId="0" applyFill="1" applyBorder="1" applyAlignment="1">
      <alignment horizontal="center" vertical="center"/>
    </xf>
    <xf numFmtId="0" fontId="0" fillId="3" borderId="54" xfId="0" applyFill="1" applyBorder="1" applyAlignment="1">
      <alignment horizontal="center" vertical="center"/>
    </xf>
    <xf numFmtId="0" fontId="0" fillId="2" borderId="13" xfId="0" applyFill="1" applyBorder="1" applyAlignment="1">
      <alignment horizontal="center" vertical="center"/>
    </xf>
    <xf numFmtId="0" fontId="0" fillId="2" borderId="3" xfId="0" applyFill="1" applyBorder="1" applyAlignment="1">
      <alignment horizontal="center" vertical="center"/>
    </xf>
    <xf numFmtId="0" fontId="0" fillId="2" borderId="12" xfId="0" applyFill="1" applyBorder="1" applyAlignment="1">
      <alignment horizontal="center" vertical="center"/>
    </xf>
    <xf numFmtId="0" fontId="0" fillId="2" borderId="8" xfId="0" applyFill="1" applyBorder="1" applyAlignment="1">
      <alignment horizontal="center" vertical="center"/>
    </xf>
    <xf numFmtId="0" fontId="0" fillId="2" borderId="14" xfId="0" applyFill="1" applyBorder="1" applyAlignment="1">
      <alignment horizontal="center" vertical="center"/>
    </xf>
    <xf numFmtId="0" fontId="0" fillId="2" borderId="0" xfId="0" applyFill="1" applyBorder="1" applyAlignment="1">
      <alignment horizontal="center" vertical="center"/>
    </xf>
    <xf numFmtId="0" fontId="0" fillId="2" borderId="0" xfId="0" applyFill="1" applyAlignment="1">
      <alignment horizontal="center" vertical="center"/>
    </xf>
    <xf numFmtId="0" fontId="0" fillId="5" borderId="13" xfId="0" applyFill="1" applyBorder="1" applyAlignment="1">
      <alignment horizontal="center" vertical="center"/>
    </xf>
    <xf numFmtId="0" fontId="0" fillId="5" borderId="3" xfId="0" applyFill="1" applyBorder="1" applyAlignment="1">
      <alignment horizontal="center" vertical="center"/>
    </xf>
    <xf numFmtId="0" fontId="0" fillId="5" borderId="12" xfId="0" applyFill="1" applyBorder="1" applyAlignment="1">
      <alignment horizontal="center" vertical="center"/>
    </xf>
    <xf numFmtId="0" fontId="0" fillId="5" borderId="8" xfId="0" applyFill="1" applyBorder="1" applyAlignment="1">
      <alignment horizontal="center" vertical="center"/>
    </xf>
    <xf numFmtId="0" fontId="0" fillId="5" borderId="14" xfId="0" applyFill="1" applyBorder="1" applyAlignment="1">
      <alignment horizontal="center" vertical="center"/>
    </xf>
    <xf numFmtId="0" fontId="0" fillId="5" borderId="0" xfId="0" applyFill="1" applyAlignment="1">
      <alignment horizontal="center" vertical="center"/>
    </xf>
    <xf numFmtId="0" fontId="0" fillId="5" borderId="0" xfId="0" applyFill="1" applyBorder="1" applyAlignment="1">
      <alignment horizontal="center" vertical="center"/>
    </xf>
    <xf numFmtId="0" fontId="0" fillId="2" borderId="19" xfId="0" applyFill="1" applyBorder="1" applyAlignment="1">
      <alignment horizontal="center" vertical="center" wrapText="1"/>
    </xf>
    <xf numFmtId="0" fontId="0" fillId="2" borderId="22" xfId="0" applyFill="1" applyBorder="1" applyAlignment="1">
      <alignment horizontal="center" vertical="center" wrapText="1"/>
    </xf>
    <xf numFmtId="1" fontId="0" fillId="2" borderId="22" xfId="1" applyNumberFormat="1" applyFont="1" applyFill="1" applyBorder="1" applyAlignment="1">
      <alignment horizontal="center" vertical="center"/>
    </xf>
    <xf numFmtId="0" fontId="0" fillId="2" borderId="19" xfId="1" applyNumberFormat="1" applyFont="1" applyFill="1" applyBorder="1" applyAlignment="1">
      <alignment horizontal="center" vertical="center"/>
    </xf>
    <xf numFmtId="0" fontId="0" fillId="2" borderId="22" xfId="1" applyNumberFormat="1" applyFont="1" applyFill="1" applyBorder="1" applyAlignment="1">
      <alignment horizontal="center" vertical="center"/>
    </xf>
    <xf numFmtId="0" fontId="0" fillId="2" borderId="22" xfId="0" applyFill="1" applyBorder="1" applyAlignment="1">
      <alignment horizontal="center" vertical="center"/>
    </xf>
    <xf numFmtId="1" fontId="0" fillId="2" borderId="21" xfId="1" applyNumberFormat="1" applyFont="1" applyFill="1" applyBorder="1" applyAlignment="1">
      <alignment horizontal="center" vertical="center"/>
    </xf>
    <xf numFmtId="0" fontId="0" fillId="3" borderId="19" xfId="0" applyFill="1" applyBorder="1" applyAlignment="1">
      <alignment horizontal="center" vertical="center" wrapText="1"/>
    </xf>
    <xf numFmtId="0" fontId="0" fillId="3" borderId="22" xfId="0" applyFill="1" applyBorder="1" applyAlignment="1">
      <alignment horizontal="center" vertical="center" wrapText="1"/>
    </xf>
    <xf numFmtId="0" fontId="0" fillId="0" borderId="0"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2" borderId="45" xfId="1" applyNumberFormat="1" applyFont="1" applyFill="1" applyBorder="1" applyAlignment="1">
      <alignment horizontal="center" vertical="center"/>
    </xf>
    <xf numFmtId="0" fontId="0" fillId="2" borderId="29" xfId="1" applyNumberFormat="1" applyFont="1"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0" fillId="2" borderId="37" xfId="0" applyFill="1" applyBorder="1" applyAlignment="1">
      <alignment horizontal="center" vertical="center"/>
    </xf>
    <xf numFmtId="0" fontId="0" fillId="2" borderId="38" xfId="0" applyFill="1" applyBorder="1" applyAlignment="1">
      <alignment horizontal="center" vertical="center"/>
    </xf>
    <xf numFmtId="0" fontId="0" fillId="3" borderId="34"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35" xfId="0" applyFill="1" applyBorder="1" applyAlignment="1">
      <alignment horizontal="center" vertical="center" wrapText="1"/>
    </xf>
    <xf numFmtId="0" fontId="0" fillId="3" borderId="0"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7" xfId="1" applyNumberFormat="1" applyFont="1" applyFill="1" applyBorder="1" applyAlignment="1">
      <alignment horizontal="center" vertical="center"/>
    </xf>
    <xf numFmtId="0" fontId="0" fillId="3" borderId="48" xfId="1" applyNumberFormat="1" applyFont="1" applyFill="1" applyBorder="1" applyAlignment="1">
      <alignment horizontal="center" vertical="center"/>
    </xf>
    <xf numFmtId="0" fontId="0" fillId="3" borderId="28" xfId="1" applyNumberFormat="1" applyFont="1" applyFill="1" applyBorder="1" applyAlignment="1">
      <alignment horizontal="center" vertical="center"/>
    </xf>
    <xf numFmtId="0" fontId="0" fillId="3" borderId="12" xfId="0" applyFill="1" applyBorder="1" applyAlignment="1">
      <alignment horizontal="center" vertical="center" wrapText="1"/>
    </xf>
    <xf numFmtId="0" fontId="0" fillId="3" borderId="8" xfId="0" applyFill="1" applyBorder="1" applyAlignment="1">
      <alignment horizontal="center" vertical="center" wrapText="1"/>
    </xf>
    <xf numFmtId="0" fontId="0" fillId="3" borderId="51" xfId="1" applyNumberFormat="1" applyFont="1" applyFill="1" applyBorder="1" applyAlignment="1">
      <alignment horizontal="center" vertical="center"/>
    </xf>
    <xf numFmtId="0" fontId="0" fillId="3" borderId="45" xfId="1" applyNumberFormat="1" applyFont="1" applyFill="1" applyBorder="1" applyAlignment="1">
      <alignment horizontal="center" vertical="center" wrapText="1"/>
    </xf>
    <xf numFmtId="0" fontId="0" fillId="3" borderId="29" xfId="1" applyNumberFormat="1" applyFont="1" applyFill="1" applyBorder="1" applyAlignment="1">
      <alignment horizontal="center" vertical="center" wrapText="1"/>
    </xf>
    <xf numFmtId="0" fontId="0" fillId="3" borderId="19" xfId="1" applyNumberFormat="1" applyFont="1" applyFill="1" applyBorder="1" applyAlignment="1">
      <alignment horizontal="center" vertical="center" wrapText="1"/>
    </xf>
    <xf numFmtId="0" fontId="0" fillId="3" borderId="22" xfId="1" applyNumberFormat="1" applyFont="1" applyFill="1" applyBorder="1" applyAlignment="1">
      <alignment horizontal="center" vertical="center" wrapText="1"/>
    </xf>
    <xf numFmtId="0" fontId="0" fillId="3" borderId="18" xfId="1" applyNumberFormat="1" applyFont="1" applyFill="1" applyBorder="1" applyAlignment="1">
      <alignment horizontal="center" vertical="center" wrapText="1"/>
    </xf>
    <xf numFmtId="0" fontId="0" fillId="3" borderId="21" xfId="1" applyNumberFormat="1" applyFont="1" applyFill="1" applyBorder="1" applyAlignment="1">
      <alignment horizontal="center" vertical="center" wrapText="1"/>
    </xf>
    <xf numFmtId="9" fontId="0" fillId="2" borderId="42" xfId="1" applyFont="1" applyFill="1" applyBorder="1" applyAlignment="1">
      <alignment horizontal="center" vertical="center"/>
    </xf>
    <xf numFmtId="9" fontId="0" fillId="2" borderId="10" xfId="1" applyFont="1" applyFill="1" applyBorder="1" applyAlignment="1">
      <alignment horizontal="center" vertical="center"/>
    </xf>
    <xf numFmtId="9" fontId="0" fillId="2" borderId="9" xfId="1" applyFont="1" applyFill="1" applyBorder="1" applyAlignment="1">
      <alignment horizontal="center" vertical="center"/>
    </xf>
    <xf numFmtId="0" fontId="0" fillId="2" borderId="43" xfId="0" applyFill="1" applyBorder="1" applyAlignment="1">
      <alignment horizontal="center" vertical="center"/>
    </xf>
    <xf numFmtId="9" fontId="0" fillId="2" borderId="44" xfId="1" applyFont="1" applyFill="1" applyBorder="1" applyAlignment="1">
      <alignment horizontal="center" vertical="center"/>
    </xf>
    <xf numFmtId="0" fontId="0" fillId="3" borderId="46" xfId="0" applyFill="1" applyBorder="1" applyAlignment="1">
      <alignment horizontal="center" vertical="center" wrapText="1"/>
    </xf>
    <xf numFmtId="0" fontId="0" fillId="3" borderId="20" xfId="0" applyFill="1" applyBorder="1" applyAlignment="1">
      <alignment horizontal="center" vertical="center" wrapText="1"/>
    </xf>
    <xf numFmtId="0" fontId="0" fillId="4" borderId="40" xfId="0" applyFill="1" applyBorder="1" applyAlignment="1">
      <alignment horizontal="center" vertical="center"/>
    </xf>
    <xf numFmtId="0" fontId="0" fillId="4" borderId="41" xfId="0" applyFill="1" applyBorder="1" applyAlignment="1">
      <alignment horizontal="center" vertical="center"/>
    </xf>
    <xf numFmtId="0" fontId="2" fillId="0" borderId="5" xfId="2" applyFont="1" applyBorder="1" applyAlignment="1">
      <alignment horizontal="center" wrapText="1"/>
    </xf>
    <xf numFmtId="0" fontId="2" fillId="0" borderId="1" xfId="2" applyFont="1" applyBorder="1" applyAlignment="1">
      <alignment horizontal="center" wrapText="1"/>
    </xf>
    <xf numFmtId="0" fontId="2" fillId="0" borderId="4" xfId="2" applyFont="1" applyBorder="1" applyAlignment="1">
      <alignment horizontal="center" wrapText="1"/>
    </xf>
    <xf numFmtId="0" fontId="11" fillId="4" borderId="40" xfId="3" applyFont="1" applyFill="1" applyBorder="1" applyAlignment="1">
      <alignment horizontal="center" vertical="top"/>
    </xf>
    <xf numFmtId="0" fontId="0" fillId="4" borderId="39" xfId="0" applyFill="1" applyBorder="1" applyAlignment="1">
      <alignment horizontal="center" vertical="center"/>
    </xf>
    <xf numFmtId="0" fontId="2" fillId="0" borderId="5" xfId="2" applyFont="1" applyBorder="1" applyAlignment="1">
      <alignment horizontal="center" vertical="top"/>
    </xf>
    <xf numFmtId="0" fontId="2" fillId="0" borderId="1" xfId="2" applyFont="1" applyBorder="1" applyAlignment="1">
      <alignment horizontal="center" vertical="top"/>
    </xf>
    <xf numFmtId="0" fontId="2" fillId="0" borderId="4" xfId="2" applyFont="1" applyBorder="1" applyAlignment="1">
      <alignment horizontal="center" vertical="top"/>
    </xf>
    <xf numFmtId="0" fontId="11" fillId="4" borderId="41" xfId="3" applyFont="1" applyFill="1" applyBorder="1" applyAlignment="1">
      <alignment horizontal="center" vertical="top"/>
    </xf>
    <xf numFmtId="0" fontId="2" fillId="0" borderId="5" xfId="2" applyFont="1" applyBorder="1" applyAlignment="1">
      <alignment horizontal="center" vertical="top" wrapText="1"/>
    </xf>
    <xf numFmtId="0" fontId="2" fillId="0" borderId="1" xfId="2" applyFont="1" applyBorder="1" applyAlignment="1">
      <alignment horizontal="center" vertical="top" wrapText="1"/>
    </xf>
    <xf numFmtId="0" fontId="2" fillId="0" borderId="4" xfId="2" applyFont="1" applyBorder="1" applyAlignment="1">
      <alignment horizontal="center" vertical="top" wrapText="1"/>
    </xf>
    <xf numFmtId="0" fontId="2" fillId="0" borderId="5" xfId="2" applyBorder="1" applyAlignment="1">
      <alignment horizontal="center" wrapText="1"/>
    </xf>
    <xf numFmtId="0" fontId="2" fillId="0" borderId="1" xfId="2" applyBorder="1" applyAlignment="1">
      <alignment horizontal="center" wrapText="1"/>
    </xf>
    <xf numFmtId="0" fontId="2" fillId="0" borderId="4" xfId="2" applyBorder="1" applyAlignment="1">
      <alignment horizontal="center" wrapText="1"/>
    </xf>
    <xf numFmtId="0" fontId="8" fillId="0" borderId="16" xfId="4" applyBorder="1" applyAlignment="1">
      <alignment vertical="top" wrapText="1"/>
    </xf>
    <xf numFmtId="0" fontId="8" fillId="0" borderId="0" xfId="4" applyBorder="1" applyAlignment="1">
      <alignment vertical="top" wrapText="1"/>
    </xf>
    <xf numFmtId="0" fontId="2" fillId="0" borderId="1" xfId="2" applyAlignment="1">
      <alignment horizontal="center" vertical="center"/>
    </xf>
    <xf numFmtId="0" fontId="2" fillId="0" borderId="5" xfId="2" applyBorder="1" applyAlignment="1">
      <alignment horizontal="center" vertical="center"/>
    </xf>
    <xf numFmtId="0" fontId="2" fillId="0" borderId="4" xfId="2" applyBorder="1" applyAlignment="1">
      <alignment horizontal="center" vertical="center"/>
    </xf>
    <xf numFmtId="0" fontId="2" fillId="0" borderId="1" xfId="2" applyBorder="1" applyAlignment="1">
      <alignment horizontal="center" vertical="center"/>
    </xf>
    <xf numFmtId="0" fontId="2" fillId="0" borderId="5" xfId="2" applyFont="1" applyBorder="1" applyAlignment="1">
      <alignment horizontal="center" vertical="center"/>
    </xf>
    <xf numFmtId="0" fontId="2" fillId="0" borderId="1" xfId="2" applyFont="1" applyBorder="1" applyAlignment="1">
      <alignment horizontal="center" vertical="center"/>
    </xf>
    <xf numFmtId="0" fontId="2" fillId="0" borderId="4" xfId="2" applyFont="1" applyBorder="1" applyAlignment="1">
      <alignment horizontal="center" vertical="center"/>
    </xf>
    <xf numFmtId="0" fontId="8" fillId="0" borderId="0" xfId="4"/>
    <xf numFmtId="0" fontId="0" fillId="0" borderId="0" xfId="0" applyAlignment="1">
      <alignment horizontal="center" vertical="center" wrapText="1"/>
    </xf>
    <xf numFmtId="0" fontId="0" fillId="0" borderId="0" xfId="0"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2" fillId="0" borderId="5" xfId="2" applyBorder="1" applyAlignment="1">
      <alignment horizontal="center" vertical="center" wrapText="1"/>
    </xf>
    <xf numFmtId="0" fontId="2" fillId="0" borderId="1" xfId="2" applyBorder="1" applyAlignment="1">
      <alignment horizontal="center" vertical="center" wrapText="1"/>
    </xf>
    <xf numFmtId="0" fontId="2" fillId="0" borderId="4" xfId="2" applyBorder="1" applyAlignment="1">
      <alignment horizontal="center" vertical="center" wrapText="1"/>
    </xf>
    <xf numFmtId="1" fontId="0" fillId="6" borderId="0" xfId="1" applyNumberFormat="1" applyFont="1" applyFill="1" applyBorder="1" applyAlignment="1">
      <alignment horizontal="center" vertical="center"/>
    </xf>
    <xf numFmtId="1" fontId="0" fillId="0" borderId="3" xfId="1" applyNumberFormat="1" applyFont="1" applyFill="1" applyBorder="1" applyAlignment="1">
      <alignment horizontal="center" vertical="center"/>
    </xf>
    <xf numFmtId="0" fontId="0" fillId="0" borderId="8" xfId="0" applyFill="1" applyBorder="1" applyAlignment="1">
      <alignment horizontal="center" vertical="center"/>
    </xf>
    <xf numFmtId="0" fontId="0" fillId="0" borderId="0" xfId="0" applyFill="1" applyAlignment="1">
      <alignment horizontal="center" vertical="center"/>
    </xf>
    <xf numFmtId="0" fontId="0" fillId="0" borderId="3" xfId="0" applyFill="1" applyBorder="1" applyAlignment="1">
      <alignment horizontal="center" vertical="center"/>
    </xf>
    <xf numFmtId="0" fontId="0" fillId="6" borderId="3" xfId="0" applyFill="1" applyBorder="1" applyAlignment="1">
      <alignment horizontal="center" vertical="center"/>
    </xf>
    <xf numFmtId="0" fontId="0" fillId="0" borderId="0" xfId="0" applyFill="1" applyBorder="1" applyAlignment="1">
      <alignment horizontal="center" vertical="center"/>
    </xf>
    <xf numFmtId="0" fontId="7" fillId="0" borderId="5" xfId="2" applyFont="1" applyBorder="1" applyAlignment="1">
      <alignment horizontal="center" vertical="center" wrapText="1"/>
    </xf>
    <xf numFmtId="0" fontId="7" fillId="0" borderId="1" xfId="2" applyFont="1" applyBorder="1" applyAlignment="1">
      <alignment horizontal="center" vertical="center" wrapText="1"/>
    </xf>
    <xf numFmtId="0" fontId="7" fillId="0" borderId="4" xfId="2" applyFont="1" applyBorder="1" applyAlignment="1">
      <alignment horizontal="center" vertical="center" wrapText="1"/>
    </xf>
    <xf numFmtId="0" fontId="11" fillId="4" borderId="39" xfId="3" applyFont="1" applyFill="1" applyBorder="1" applyAlignment="1">
      <alignment horizontal="center" vertical="top"/>
    </xf>
    <xf numFmtId="0" fontId="3" fillId="0" borderId="11" xfId="3" applyBorder="1" applyAlignment="1">
      <alignment horizontal="center"/>
    </xf>
    <xf numFmtId="0" fontId="3" fillId="0" borderId="2" xfId="3" applyAlignment="1">
      <alignment horizontal="center"/>
    </xf>
    <xf numFmtId="0" fontId="0" fillId="0" borderId="0" xfId="0" applyFont="1" applyAlignment="1">
      <alignment horizontal="center" vertical="center"/>
    </xf>
    <xf numFmtId="0" fontId="2" fillId="0" borderId="0" xfId="2" applyBorder="1" applyAlignment="1">
      <alignment horizontal="left" vertical="top"/>
    </xf>
    <xf numFmtId="10" fontId="0" fillId="0" borderId="0" xfId="0" applyNumberFormat="1"/>
    <xf numFmtId="3" fontId="0" fillId="6" borderId="0" xfId="0" applyNumberFormat="1" applyFill="1"/>
    <xf numFmtId="0" fontId="3" fillId="0" borderId="2" xfId="3" quotePrefix="1" applyAlignment="1">
      <alignment horizontal="left" vertical="center"/>
    </xf>
    <xf numFmtId="0" fontId="3" fillId="0" borderId="2" xfId="3" quotePrefix="1" applyAlignment="1">
      <alignment horizontal="center" vertical="center" wrapText="1"/>
    </xf>
    <xf numFmtId="0" fontId="3" fillId="0" borderId="2" xfId="3" applyAlignment="1">
      <alignment horizontal="center" vertical="center" wrapText="1"/>
    </xf>
    <xf numFmtId="0" fontId="8" fillId="0" borderId="2" xfId="4" applyBorder="1" applyAlignment="1">
      <alignment horizontal="left" vertical="top" wrapText="1"/>
    </xf>
    <xf numFmtId="0" fontId="5" fillId="0" borderId="17" xfId="6" applyAlignment="1">
      <alignment horizontal="center" vertical="center"/>
    </xf>
    <xf numFmtId="0" fontId="5" fillId="0" borderId="17" xfId="6" quotePrefix="1" applyAlignment="1">
      <alignment horizontal="center" vertical="center"/>
    </xf>
    <xf numFmtId="3" fontId="5" fillId="0" borderId="17" xfId="6" quotePrefix="1" applyNumberFormat="1" applyAlignment="1">
      <alignment horizontal="center" vertical="center"/>
    </xf>
    <xf numFmtId="3" fontId="3" fillId="0" borderId="2" xfId="3" quotePrefix="1" applyNumberFormat="1" applyAlignment="1">
      <alignment horizontal="center" vertical="center" wrapText="1"/>
    </xf>
    <xf numFmtId="3" fontId="3" fillId="0" borderId="2" xfId="3" quotePrefix="1" applyNumberFormat="1" applyAlignment="1">
      <alignment horizontal="center" vertical="center"/>
    </xf>
    <xf numFmtId="3" fontId="5" fillId="0" borderId="17" xfId="6" quotePrefix="1" applyNumberFormat="1" applyAlignment="1">
      <alignment horizontal="center" vertical="center" wrapText="1"/>
    </xf>
    <xf numFmtId="3" fontId="5" fillId="0" borderId="17" xfId="6" applyNumberFormat="1" applyAlignment="1">
      <alignment horizontal="center" vertical="center"/>
    </xf>
    <xf numFmtId="3" fontId="5" fillId="6" borderId="17" xfId="6" quotePrefix="1" applyNumberFormat="1" applyFill="1" applyAlignment="1">
      <alignment horizontal="center" vertical="center"/>
    </xf>
    <xf numFmtId="3" fontId="3" fillId="6" borderId="2" xfId="3" quotePrefix="1" applyNumberFormat="1" applyFill="1" applyAlignment="1">
      <alignment horizontal="center" vertical="center" wrapText="1"/>
    </xf>
    <xf numFmtId="0" fontId="15" fillId="0" borderId="0" xfId="4" quotePrefix="1" applyFont="1" applyAlignment="1">
      <alignment horizontal="left" vertical="top" wrapText="1"/>
    </xf>
    <xf numFmtId="0" fontId="15" fillId="0" borderId="0" xfId="4" applyFont="1" applyAlignment="1">
      <alignment horizontal="left" vertical="top" wrapText="1"/>
    </xf>
    <xf numFmtId="0" fontId="9" fillId="0" borderId="0" xfId="5" quotePrefix="1" applyAlignment="1">
      <alignment horizontal="left"/>
    </xf>
    <xf numFmtId="0" fontId="9" fillId="0" borderId="0" xfId="5" quotePrefix="1" applyAlignment="1">
      <alignment horizontal="left" wrapText="1"/>
    </xf>
  </cellXfs>
  <cellStyles count="8">
    <cellStyle name="Comma" xfId="7" builtinId="3"/>
    <cellStyle name="Explanatory Text" xfId="4" builtinId="53"/>
    <cellStyle name="Heading 1" xfId="2" builtinId="16"/>
    <cellStyle name="Heading 2" xfId="3" builtinId="17"/>
    <cellStyle name="Heading 3" xfId="6" builtinId="18"/>
    <cellStyle name="Hyperlink" xfId="5" builtinId="8"/>
    <cellStyle name="Normal" xfId="0" builtinId="0"/>
    <cellStyle name="Percent" xfId="1" builtinId="5"/>
  </cellStyles>
  <dxfs count="0"/>
  <tableStyles count="0" defaultTableStyle="TableStyleMedium2" defaultPivotStyle="PivotStyleLight16"/>
  <colors>
    <mruColors>
      <color rgb="FFFABD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2017: EAS Deaths in Canada</a:t>
            </a:r>
            <a:r>
              <a:rPr lang="en-US" baseline="0"/>
              <a:t> </a:t>
            </a:r>
            <a:r>
              <a:rPr lang="en-US"/>
              <a:t>by Province</a:t>
            </a:r>
            <a:r>
              <a:rPr lang="en-US" baseline="0"/>
              <a:t> or Region</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2"/>
          <c:order val="2"/>
          <c:tx>
            <c:strRef>
              <c:f>Summary!$D$2:$D$3</c:f>
              <c:strCache>
                <c:ptCount val="2"/>
                <c:pt idx="0">
                  <c:v>EAS Provided</c:v>
                </c:pt>
                <c:pt idx="1">
                  <c:v>Total EAS</c:v>
                </c:pt>
              </c:strCache>
            </c:strRef>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Summary!$A$4:$A$11</c15:sqref>
                  </c15:fullRef>
                </c:ext>
              </c:extLst>
              <c:f>Summary!$A$5:$A$11</c:f>
              <c:strCache>
                <c:ptCount val="7"/>
                <c:pt idx="0">
                  <c:v>British Columbia</c:v>
                </c:pt>
                <c:pt idx="1">
                  <c:v>Alberta</c:v>
                </c:pt>
                <c:pt idx="2">
                  <c:v>Saskatchewan</c:v>
                </c:pt>
                <c:pt idx="3">
                  <c:v>Manitoba</c:v>
                </c:pt>
                <c:pt idx="4">
                  <c:v>Ontario</c:v>
                </c:pt>
                <c:pt idx="5">
                  <c:v>Quebec</c:v>
                </c:pt>
                <c:pt idx="6">
                  <c:v>Atlantic Canada</c:v>
                </c:pt>
              </c:strCache>
            </c:strRef>
          </c:cat>
          <c:val>
            <c:numRef>
              <c:extLst>
                <c:ext xmlns:c15="http://schemas.microsoft.com/office/drawing/2012/chart" uri="{02D57815-91ED-43cb-92C2-25804820EDAC}">
                  <c15:fullRef>
                    <c15:sqref>Summary!$D$4:$D$11</c15:sqref>
                  </c15:fullRef>
                </c:ext>
              </c:extLst>
              <c:f>Summary!$D$5:$D$11</c:f>
              <c:numCache>
                <c:formatCode>#,##0</c:formatCode>
                <c:ptCount val="7"/>
                <c:pt idx="0">
                  <c:v>677</c:v>
                </c:pt>
                <c:pt idx="1">
                  <c:v>204</c:v>
                </c:pt>
                <c:pt idx="2">
                  <c:v>57</c:v>
                </c:pt>
                <c:pt idx="3">
                  <c:v>63</c:v>
                </c:pt>
                <c:pt idx="4">
                  <c:v>839</c:v>
                </c:pt>
                <c:pt idx="5">
                  <c:v>757</c:v>
                </c:pt>
                <c:pt idx="6">
                  <c:v>121</c:v>
                </c:pt>
              </c:numCache>
            </c:numRef>
          </c:val>
        </c:ser>
        <c:dLbls>
          <c:dLblPos val="outEnd"/>
          <c:showLegendKey val="0"/>
          <c:showVal val="1"/>
          <c:showCatName val="0"/>
          <c:showSerName val="0"/>
          <c:showPercent val="0"/>
          <c:showBubbleSize val="0"/>
        </c:dLbls>
        <c:gapWidth val="182"/>
        <c:axId val="345442400"/>
        <c:axId val="345447888"/>
        <c:extLst>
          <c:ext xmlns:c15="http://schemas.microsoft.com/office/drawing/2012/chart" uri="{02D57815-91ED-43cb-92C2-25804820EDAC}">
            <c15:filteredBarSeries>
              <c15:ser>
                <c:idx val="0"/>
                <c:order val="0"/>
                <c:tx>
                  <c:strRef>
                    <c:extLst>
                      <c:ext uri="{02D57815-91ED-43cb-92C2-25804820EDAC}">
                        <c15:formulaRef>
                          <c15:sqref>Summary!$B$2:$B$3</c15:sqref>
                        </c15:formulaRef>
                      </c:ext>
                    </c:extLst>
                    <c:strCache>
                      <c:ptCount val="2"/>
                      <c:pt idx="0">
                        <c:v>EAS Requests</c:v>
                      </c:pt>
                      <c:pt idx="1">
                        <c:v>No. of Requests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Summary!$A$4:$A$11</c15:sqref>
                        </c15:fullRef>
                        <c15:formulaRef>
                          <c15:sqref>Summary!$A$5:$A$11</c15:sqref>
                        </c15:formulaRef>
                      </c:ext>
                    </c:extLst>
                    <c:strCache>
                      <c:ptCount val="7"/>
                      <c:pt idx="0">
                        <c:v>British Columbia</c:v>
                      </c:pt>
                      <c:pt idx="1">
                        <c:v>Alberta</c:v>
                      </c:pt>
                      <c:pt idx="2">
                        <c:v>Saskatchewan</c:v>
                      </c:pt>
                      <c:pt idx="3">
                        <c:v>Manitoba</c:v>
                      </c:pt>
                      <c:pt idx="4">
                        <c:v>Ontario</c:v>
                      </c:pt>
                      <c:pt idx="5">
                        <c:v>Quebec</c:v>
                      </c:pt>
                      <c:pt idx="6">
                        <c:v>Atlantic Canada</c:v>
                      </c:pt>
                    </c:strCache>
                  </c:strRef>
                </c:cat>
                <c:val>
                  <c:numRef>
                    <c:extLst>
                      <c:ext uri="{02D57815-91ED-43cb-92C2-25804820EDAC}">
                        <c15:fullRef>
                          <c15:sqref>Summary!$B$4:$B$11</c15:sqref>
                        </c15:fullRef>
                        <c15:formulaRef>
                          <c15:sqref>Summary!$B$5:$B$11</c15:sqref>
                        </c15:formulaRef>
                      </c:ext>
                    </c:extLst>
                    <c:numCache>
                      <c:formatCode>#,##0</c:formatCode>
                      <c:ptCount val="7"/>
                      <c:pt idx="0">
                        <c:v>0</c:v>
                      </c:pt>
                      <c:pt idx="1">
                        <c:v>317</c:v>
                      </c:pt>
                      <c:pt idx="2">
                        <c:v>100</c:v>
                      </c:pt>
                      <c:pt idx="3">
                        <c:v>141</c:v>
                      </c:pt>
                      <c:pt idx="4">
                        <c:v>0</c:v>
                      </c:pt>
                      <c:pt idx="5">
                        <c:v>1178</c:v>
                      </c:pt>
                      <c:pt idx="6">
                        <c:v>194</c:v>
                      </c:pt>
                    </c:numCache>
                  </c:numRef>
                </c:val>
              </c15:ser>
            </c15:filteredBarSeries>
            <c15:filteredBarSeries>
              <c15:ser>
                <c:idx val="1"/>
                <c:order val="1"/>
                <c:tx>
                  <c:strRef>
                    <c:extLst xmlns:c15="http://schemas.microsoft.com/office/drawing/2012/chart">
                      <c:ext xmlns:c15="http://schemas.microsoft.com/office/drawing/2012/chart" uri="{02D57815-91ED-43cb-92C2-25804820EDAC}">
                        <c15:formulaRef>
                          <c15:sqref>Summary!$C$2:$C$3</c15:sqref>
                        </c15:formulaRef>
                      </c:ext>
                    </c:extLst>
                    <c:strCache>
                      <c:ptCount val="2"/>
                      <c:pt idx="0">
                        <c:v>EAS Requests</c:v>
                      </c:pt>
                      <c:pt idx="1">
                        <c:v>Per 100,000 Population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Summary!$A$4:$A$11</c15:sqref>
                        </c15:fullRef>
                        <c15:formulaRef>
                          <c15:sqref>Summary!$A$5:$A$11</c15:sqref>
                        </c15:formulaRef>
                      </c:ext>
                    </c:extLst>
                    <c:strCache>
                      <c:ptCount val="7"/>
                      <c:pt idx="0">
                        <c:v>British Columbia</c:v>
                      </c:pt>
                      <c:pt idx="1">
                        <c:v>Alberta</c:v>
                      </c:pt>
                      <c:pt idx="2">
                        <c:v>Saskatchewan</c:v>
                      </c:pt>
                      <c:pt idx="3">
                        <c:v>Manitoba</c:v>
                      </c:pt>
                      <c:pt idx="4">
                        <c:v>Ontario</c:v>
                      </c:pt>
                      <c:pt idx="5">
                        <c:v>Quebec</c:v>
                      </c:pt>
                      <c:pt idx="6">
                        <c:v>Atlantic Canada</c:v>
                      </c:pt>
                    </c:strCache>
                  </c:strRef>
                </c:cat>
                <c:val>
                  <c:numRef>
                    <c:extLst>
                      <c:ext xmlns:c15="http://schemas.microsoft.com/office/drawing/2012/chart" uri="{02D57815-91ED-43cb-92C2-25804820EDAC}">
                        <c15:fullRef>
                          <c15:sqref>Summary!$C$4:$C$11</c15:sqref>
                        </c15:fullRef>
                        <c15:formulaRef>
                          <c15:sqref>Summary!$C$5:$C$11</c15:sqref>
                        </c15:formulaRef>
                      </c:ext>
                    </c:extLst>
                    <c:numCache>
                      <c:formatCode>0.0</c:formatCode>
                      <c:ptCount val="7"/>
                      <c:pt idx="0">
                        <c:v>0</c:v>
                      </c:pt>
                      <c:pt idx="1">
                        <c:v>7.4693773201900564</c:v>
                      </c:pt>
                      <c:pt idx="2">
                        <c:v>8.6897431485720151</c:v>
                      </c:pt>
                      <c:pt idx="3">
                        <c:v>10.558665744093886</c:v>
                      </c:pt>
                      <c:pt idx="4">
                        <c:v>0</c:v>
                      </c:pt>
                      <c:pt idx="5">
                        <c:v>14.196676025465798</c:v>
                      </c:pt>
                      <c:pt idx="6">
                        <c:v>16.969131169778031</c:v>
                      </c:pt>
                    </c:numCache>
                  </c:numRef>
                </c:val>
              </c15:ser>
            </c15:filteredBarSeries>
            <c15:filteredBarSeries>
              <c15:ser>
                <c:idx val="3"/>
                <c:order val="3"/>
                <c:tx>
                  <c:strRef>
                    <c:extLst xmlns:c15="http://schemas.microsoft.com/office/drawing/2012/chart">
                      <c:ext xmlns:c15="http://schemas.microsoft.com/office/drawing/2012/chart" uri="{02D57815-91ED-43cb-92C2-25804820EDAC}">
                        <c15:formulaRef>
                          <c15:sqref>Summary!$E$2:$E$3</c15:sqref>
                        </c15:formulaRef>
                      </c:ext>
                    </c:extLst>
                    <c:strCache>
                      <c:ptCount val="2"/>
                      <c:pt idx="0">
                        <c:v>EAS Provided</c:v>
                      </c:pt>
                      <c:pt idx="1">
                        <c:v>Euthanasia</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Summary!$A$4:$A$11</c15:sqref>
                        </c15:fullRef>
                        <c15:formulaRef>
                          <c15:sqref>Summary!$A$5:$A$11</c15:sqref>
                        </c15:formulaRef>
                      </c:ext>
                    </c:extLst>
                    <c:strCache>
                      <c:ptCount val="7"/>
                      <c:pt idx="0">
                        <c:v>British Columbia</c:v>
                      </c:pt>
                      <c:pt idx="1">
                        <c:v>Alberta</c:v>
                      </c:pt>
                      <c:pt idx="2">
                        <c:v>Saskatchewan</c:v>
                      </c:pt>
                      <c:pt idx="3">
                        <c:v>Manitoba</c:v>
                      </c:pt>
                      <c:pt idx="4">
                        <c:v>Ontario</c:v>
                      </c:pt>
                      <c:pt idx="5">
                        <c:v>Quebec</c:v>
                      </c:pt>
                      <c:pt idx="6">
                        <c:v>Atlantic Canada</c:v>
                      </c:pt>
                    </c:strCache>
                  </c:strRef>
                </c:cat>
                <c:val>
                  <c:numRef>
                    <c:extLst>
                      <c:ext xmlns:c15="http://schemas.microsoft.com/office/drawing/2012/chart" uri="{02D57815-91ED-43cb-92C2-25804820EDAC}">
                        <c15:fullRef>
                          <c15:sqref>Summary!$E$4:$E$10</c15:sqref>
                        </c15:fullRef>
                        <c15:formulaRef>
                          <c15:sqref>Summary!$E$5:$E$10</c15:sqref>
                        </c15:formulaRef>
                      </c:ext>
                    </c:extLst>
                    <c:numCache>
                      <c:formatCode>#,##0</c:formatCode>
                      <c:ptCount val="6"/>
                      <c:pt idx="0">
                        <c:v>0</c:v>
                      </c:pt>
                      <c:pt idx="1">
                        <c:v>0</c:v>
                      </c:pt>
                      <c:pt idx="2">
                        <c:v>0</c:v>
                      </c:pt>
                      <c:pt idx="3">
                        <c:v>0</c:v>
                      </c:pt>
                      <c:pt idx="4">
                        <c:v>0</c:v>
                      </c:pt>
                      <c:pt idx="5">
                        <c:v>757</c:v>
                      </c:pt>
                    </c:numCache>
                  </c:numRef>
                </c:val>
              </c15:ser>
            </c15:filteredBarSeries>
            <c15:filteredBarSeries>
              <c15:ser>
                <c:idx val="4"/>
                <c:order val="4"/>
                <c:tx>
                  <c:strRef>
                    <c:extLst xmlns:c15="http://schemas.microsoft.com/office/drawing/2012/chart">
                      <c:ext xmlns:c15="http://schemas.microsoft.com/office/drawing/2012/chart" uri="{02D57815-91ED-43cb-92C2-25804820EDAC}">
                        <c15:formulaRef>
                          <c15:sqref>Summary!$F$2:$F$3</c15:sqref>
                        </c15:formulaRef>
                      </c:ext>
                    </c:extLst>
                    <c:strCache>
                      <c:ptCount val="2"/>
                      <c:pt idx="0">
                        <c:v>EAS Provided</c:v>
                      </c:pt>
                      <c:pt idx="1">
                        <c:v>Assisted Suicide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Summary!$A$4:$A$11</c15:sqref>
                        </c15:fullRef>
                        <c15:formulaRef>
                          <c15:sqref>Summary!$A$5:$A$11</c15:sqref>
                        </c15:formulaRef>
                      </c:ext>
                    </c:extLst>
                    <c:strCache>
                      <c:ptCount val="7"/>
                      <c:pt idx="0">
                        <c:v>British Columbia</c:v>
                      </c:pt>
                      <c:pt idx="1">
                        <c:v>Alberta</c:v>
                      </c:pt>
                      <c:pt idx="2">
                        <c:v>Saskatchewan</c:v>
                      </c:pt>
                      <c:pt idx="3">
                        <c:v>Manitoba</c:v>
                      </c:pt>
                      <c:pt idx="4">
                        <c:v>Ontario</c:v>
                      </c:pt>
                      <c:pt idx="5">
                        <c:v>Quebec</c:v>
                      </c:pt>
                      <c:pt idx="6">
                        <c:v>Atlantic Canada</c:v>
                      </c:pt>
                    </c:strCache>
                  </c:strRef>
                </c:cat>
                <c:val>
                  <c:numRef>
                    <c:extLst>
                      <c:ext xmlns:c15="http://schemas.microsoft.com/office/drawing/2012/chart" uri="{02D57815-91ED-43cb-92C2-25804820EDAC}">
                        <c15:fullRef>
                          <c15:sqref>Summary!$F$4:$F$10</c15:sqref>
                        </c15:fullRef>
                        <c15:formulaRef>
                          <c15:sqref>Summary!$F$5:$F$10</c15:sqref>
                        </c15:formulaRef>
                      </c:ext>
                    </c:extLst>
                    <c:numCache>
                      <c:formatCode>#,##0</c:formatCode>
                      <c:ptCount val="6"/>
                      <c:pt idx="0">
                        <c:v>0</c:v>
                      </c:pt>
                      <c:pt idx="1">
                        <c:v>0</c:v>
                      </c:pt>
                      <c:pt idx="2">
                        <c:v>0</c:v>
                      </c:pt>
                      <c:pt idx="3">
                        <c:v>0</c:v>
                      </c:pt>
                      <c:pt idx="4">
                        <c:v>0</c:v>
                      </c:pt>
                      <c:pt idx="5">
                        <c:v>0</c:v>
                      </c:pt>
                    </c:numCache>
                  </c:numRef>
                </c:val>
              </c15:ser>
            </c15:filteredBarSeries>
            <c15:filteredBarSeries>
              <c15:ser>
                <c:idx val="5"/>
                <c:order val="5"/>
                <c:tx>
                  <c:strRef>
                    <c:extLst xmlns:c15="http://schemas.microsoft.com/office/drawing/2012/chart">
                      <c:ext xmlns:c15="http://schemas.microsoft.com/office/drawing/2012/chart" uri="{02D57815-91ED-43cb-92C2-25804820EDAC}">
                        <c15:formulaRef>
                          <c15:sqref>Summary!$G$2:$G$3</c15:sqref>
                        </c15:formulaRef>
                      </c:ext>
                    </c:extLst>
                    <c:strCache>
                      <c:ptCount val="2"/>
                      <c:pt idx="0">
                        <c:v>EAS Provided</c:v>
                      </c:pt>
                      <c:pt idx="1">
                        <c:v>By Physician</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Summary!$A$4:$A$11</c15:sqref>
                        </c15:fullRef>
                        <c15:formulaRef>
                          <c15:sqref>Summary!$A$5:$A$11</c15:sqref>
                        </c15:formulaRef>
                      </c:ext>
                    </c:extLst>
                    <c:strCache>
                      <c:ptCount val="7"/>
                      <c:pt idx="0">
                        <c:v>British Columbia</c:v>
                      </c:pt>
                      <c:pt idx="1">
                        <c:v>Alberta</c:v>
                      </c:pt>
                      <c:pt idx="2">
                        <c:v>Saskatchewan</c:v>
                      </c:pt>
                      <c:pt idx="3">
                        <c:v>Manitoba</c:v>
                      </c:pt>
                      <c:pt idx="4">
                        <c:v>Ontario</c:v>
                      </c:pt>
                      <c:pt idx="5">
                        <c:v>Quebec</c:v>
                      </c:pt>
                      <c:pt idx="6">
                        <c:v>Atlantic Canada</c:v>
                      </c:pt>
                    </c:strCache>
                  </c:strRef>
                </c:cat>
                <c:val>
                  <c:numRef>
                    <c:extLst>
                      <c:ext xmlns:c15="http://schemas.microsoft.com/office/drawing/2012/chart" uri="{02D57815-91ED-43cb-92C2-25804820EDAC}">
                        <c15:fullRef>
                          <c15:sqref>Summary!$G$4:$G$10</c15:sqref>
                        </c15:fullRef>
                        <c15:formulaRef>
                          <c15:sqref>Summary!$G$5:$G$10</c15:sqref>
                        </c15:formulaRef>
                      </c:ext>
                    </c:extLst>
                    <c:numCache>
                      <c:formatCode>#,##0</c:formatCode>
                      <c:ptCount val="6"/>
                      <c:pt idx="0">
                        <c:v>0</c:v>
                      </c:pt>
                      <c:pt idx="1">
                        <c:v>0</c:v>
                      </c:pt>
                      <c:pt idx="2">
                        <c:v>0</c:v>
                      </c:pt>
                      <c:pt idx="3">
                        <c:v>0</c:v>
                      </c:pt>
                      <c:pt idx="4">
                        <c:v>0</c:v>
                      </c:pt>
                      <c:pt idx="5">
                        <c:v>757</c:v>
                      </c:pt>
                    </c:numCache>
                  </c:numRef>
                </c:val>
              </c15:ser>
            </c15:filteredBarSeries>
            <c15:filteredBarSeries>
              <c15:ser>
                <c:idx val="6"/>
                <c:order val="6"/>
                <c:tx>
                  <c:strRef>
                    <c:extLst xmlns:c15="http://schemas.microsoft.com/office/drawing/2012/chart">
                      <c:ext xmlns:c15="http://schemas.microsoft.com/office/drawing/2012/chart" uri="{02D57815-91ED-43cb-92C2-25804820EDAC}">
                        <c15:formulaRef>
                          <c15:sqref>Summary!$H$2:$H$3</c15:sqref>
                        </c15:formulaRef>
                      </c:ext>
                    </c:extLst>
                    <c:strCache>
                      <c:ptCount val="2"/>
                      <c:pt idx="0">
                        <c:v>EAS Provided</c:v>
                      </c:pt>
                      <c:pt idx="1">
                        <c:v>By Nurse Practitioner</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Summary!$A$4:$A$11</c15:sqref>
                        </c15:fullRef>
                        <c15:formulaRef>
                          <c15:sqref>Summary!$A$5:$A$11</c15:sqref>
                        </c15:formulaRef>
                      </c:ext>
                    </c:extLst>
                    <c:strCache>
                      <c:ptCount val="7"/>
                      <c:pt idx="0">
                        <c:v>British Columbia</c:v>
                      </c:pt>
                      <c:pt idx="1">
                        <c:v>Alberta</c:v>
                      </c:pt>
                      <c:pt idx="2">
                        <c:v>Saskatchewan</c:v>
                      </c:pt>
                      <c:pt idx="3">
                        <c:v>Manitoba</c:v>
                      </c:pt>
                      <c:pt idx="4">
                        <c:v>Ontario</c:v>
                      </c:pt>
                      <c:pt idx="5">
                        <c:v>Quebec</c:v>
                      </c:pt>
                      <c:pt idx="6">
                        <c:v>Atlantic Canada</c:v>
                      </c:pt>
                    </c:strCache>
                  </c:strRef>
                </c:cat>
                <c:val>
                  <c:numRef>
                    <c:extLst>
                      <c:ext xmlns:c15="http://schemas.microsoft.com/office/drawing/2012/chart" uri="{02D57815-91ED-43cb-92C2-25804820EDAC}">
                        <c15:fullRef>
                          <c15:sqref>Summary!$H$4:$H$10</c15:sqref>
                        </c15:fullRef>
                        <c15:formulaRef>
                          <c15:sqref>Summary!$H$5:$H$10</c15:sqref>
                        </c15:formulaRef>
                      </c:ext>
                    </c:extLst>
                    <c:numCache>
                      <c:formatCode>#,##0</c:formatCode>
                      <c:ptCount val="6"/>
                      <c:pt idx="0">
                        <c:v>0</c:v>
                      </c:pt>
                      <c:pt idx="1">
                        <c:v>0</c:v>
                      </c:pt>
                      <c:pt idx="2">
                        <c:v>0</c:v>
                      </c:pt>
                      <c:pt idx="3">
                        <c:v>0</c:v>
                      </c:pt>
                      <c:pt idx="4">
                        <c:v>0</c:v>
                      </c:pt>
                      <c:pt idx="5">
                        <c:v>0</c:v>
                      </c:pt>
                    </c:numCache>
                  </c:numRef>
                </c:val>
              </c15:ser>
            </c15:filteredBarSeries>
          </c:ext>
        </c:extLst>
      </c:barChart>
      <c:catAx>
        <c:axId val="34544240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Province</a:t>
                </a:r>
                <a:r>
                  <a:rPr lang="en-US" baseline="0"/>
                  <a:t> or Region</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5447888"/>
        <c:crosses val="autoZero"/>
        <c:auto val="1"/>
        <c:lblAlgn val="ctr"/>
        <c:lblOffset val="100"/>
        <c:noMultiLvlLbl val="0"/>
      </c:catAx>
      <c:valAx>
        <c:axId val="34544788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Euthanasia</a:t>
                </a:r>
                <a:r>
                  <a:rPr lang="en-US" baseline="0"/>
                  <a:t> &amp; Assisted Suicide Deaths</a:t>
                </a:r>
                <a:endParaRPr lang="en-US"/>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54424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2017: Frequency of EAS Deaths in Canada b</a:t>
            </a:r>
            <a:r>
              <a:rPr lang="en-US" baseline="0"/>
              <a:t>y Province or Region</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2"/>
          <c:order val="2"/>
          <c:tx>
            <c:strRef>
              <c:f>Summary!$N$3</c:f>
              <c:strCache>
                <c:ptCount val="1"/>
                <c:pt idx="0">
                  <c:v>EAS 
Weekly</c:v>
                </c:pt>
              </c:strCache>
            </c:strRef>
          </c:tx>
          <c:spPr>
            <a:solidFill>
              <a:schemeClr val="accent1"/>
            </a:solidFill>
            <a:ln>
              <a:noFill/>
            </a:ln>
            <a:effectLst/>
          </c:spPr>
          <c:invertIfNegative val="0"/>
          <c:cat>
            <c:strRef>
              <c:extLst>
                <c:ext xmlns:c15="http://schemas.microsoft.com/office/drawing/2012/chart" uri="{02D57815-91ED-43cb-92C2-25804820EDAC}">
                  <c15:fullRef>
                    <c15:sqref>Summary!$A$4:$A$11</c15:sqref>
                  </c15:fullRef>
                </c:ext>
              </c:extLst>
              <c:f>Summary!$A$5:$A$11</c:f>
              <c:strCache>
                <c:ptCount val="7"/>
                <c:pt idx="0">
                  <c:v>British Columbia</c:v>
                </c:pt>
                <c:pt idx="1">
                  <c:v>Alberta</c:v>
                </c:pt>
                <c:pt idx="2">
                  <c:v>Saskatchewan</c:v>
                </c:pt>
                <c:pt idx="3">
                  <c:v>Manitoba</c:v>
                </c:pt>
                <c:pt idx="4">
                  <c:v>Ontario</c:v>
                </c:pt>
                <c:pt idx="5">
                  <c:v>Quebec</c:v>
                </c:pt>
                <c:pt idx="6">
                  <c:v>Atlantic Canada</c:v>
                </c:pt>
              </c:strCache>
            </c:strRef>
          </c:cat>
          <c:val>
            <c:numRef>
              <c:extLst>
                <c:ext xmlns:c15="http://schemas.microsoft.com/office/drawing/2012/chart" uri="{02D57815-91ED-43cb-92C2-25804820EDAC}">
                  <c15:fullRef>
                    <c15:sqref>Summary!$N$4:$N$11</c15:sqref>
                  </c15:fullRef>
                </c:ext>
              </c:extLst>
              <c:f>Summary!$N$5:$N$11</c:f>
              <c:numCache>
                <c:formatCode>#,##0.0</c:formatCode>
                <c:ptCount val="7"/>
                <c:pt idx="0">
                  <c:v>12.983561643835618</c:v>
                </c:pt>
                <c:pt idx="1">
                  <c:v>3.912328767123288</c:v>
                </c:pt>
                <c:pt idx="2">
                  <c:v>1.0931506849315069</c:v>
                </c:pt>
                <c:pt idx="3">
                  <c:v>1.2082191780821918</c:v>
                </c:pt>
                <c:pt idx="4">
                  <c:v>16.090410958904112</c:v>
                </c:pt>
                <c:pt idx="5">
                  <c:v>14.517808219178082</c:v>
                </c:pt>
                <c:pt idx="6">
                  <c:v>2.3205479452054796</c:v>
                </c:pt>
              </c:numCache>
            </c:numRef>
          </c:val>
        </c:ser>
        <c:ser>
          <c:idx val="3"/>
          <c:order val="3"/>
          <c:tx>
            <c:strRef>
              <c:f>Summary!$O$3</c:f>
              <c:strCache>
                <c:ptCount val="1"/>
                <c:pt idx="0">
                  <c:v>EAS 
Daily</c:v>
                </c:pt>
              </c:strCache>
            </c:strRef>
          </c:tx>
          <c:spPr>
            <a:solidFill>
              <a:schemeClr val="tx2"/>
            </a:solidFill>
            <a:ln>
              <a:noFill/>
            </a:ln>
            <a:effectLst/>
          </c:spPr>
          <c:invertIfNegative val="0"/>
          <c:cat>
            <c:strRef>
              <c:extLst>
                <c:ext xmlns:c15="http://schemas.microsoft.com/office/drawing/2012/chart" uri="{02D57815-91ED-43cb-92C2-25804820EDAC}">
                  <c15:fullRef>
                    <c15:sqref>Summary!$A$4:$A$11</c15:sqref>
                  </c15:fullRef>
                </c:ext>
              </c:extLst>
              <c:f>Summary!$A$5:$A$11</c:f>
              <c:strCache>
                <c:ptCount val="7"/>
                <c:pt idx="0">
                  <c:v>British Columbia</c:v>
                </c:pt>
                <c:pt idx="1">
                  <c:v>Alberta</c:v>
                </c:pt>
                <c:pt idx="2">
                  <c:v>Saskatchewan</c:v>
                </c:pt>
                <c:pt idx="3">
                  <c:v>Manitoba</c:v>
                </c:pt>
                <c:pt idx="4">
                  <c:v>Ontario</c:v>
                </c:pt>
                <c:pt idx="5">
                  <c:v>Quebec</c:v>
                </c:pt>
                <c:pt idx="6">
                  <c:v>Atlantic Canada</c:v>
                </c:pt>
              </c:strCache>
            </c:strRef>
          </c:cat>
          <c:val>
            <c:numRef>
              <c:extLst>
                <c:ext xmlns:c15="http://schemas.microsoft.com/office/drawing/2012/chart" uri="{02D57815-91ED-43cb-92C2-25804820EDAC}">
                  <c15:fullRef>
                    <c15:sqref>Summary!$O$4:$O$11</c15:sqref>
                  </c15:fullRef>
                </c:ext>
              </c:extLst>
              <c:f>Summary!$O$5:$O$11</c:f>
              <c:numCache>
                <c:formatCode>#,##0.0</c:formatCode>
                <c:ptCount val="7"/>
                <c:pt idx="0">
                  <c:v>1.8547945205479452</c:v>
                </c:pt>
                <c:pt idx="1">
                  <c:v>0.55890410958904113</c:v>
                </c:pt>
                <c:pt idx="2">
                  <c:v>0.15616438356164383</c:v>
                </c:pt>
                <c:pt idx="3">
                  <c:v>0.17260273972602741</c:v>
                </c:pt>
                <c:pt idx="4">
                  <c:v>2.2986301369863016</c:v>
                </c:pt>
                <c:pt idx="5">
                  <c:v>2.0739726027397261</c:v>
                </c:pt>
                <c:pt idx="6">
                  <c:v>0.33150684931506852</c:v>
                </c:pt>
              </c:numCache>
            </c:numRef>
          </c:val>
        </c:ser>
        <c:dLbls>
          <c:showLegendKey val="0"/>
          <c:showVal val="0"/>
          <c:showCatName val="0"/>
          <c:showSerName val="0"/>
          <c:showPercent val="0"/>
          <c:showBubbleSize val="0"/>
        </c:dLbls>
        <c:gapWidth val="219"/>
        <c:axId val="345449064"/>
        <c:axId val="345442792"/>
        <c:extLst>
          <c:ext xmlns:c15="http://schemas.microsoft.com/office/drawing/2012/chart" uri="{02D57815-91ED-43cb-92C2-25804820EDAC}">
            <c15:filteredBarSeries>
              <c15:ser>
                <c:idx val="0"/>
                <c:order val="0"/>
                <c:tx>
                  <c:strRef>
                    <c:extLst>
                      <c:ext uri="{02D57815-91ED-43cb-92C2-25804820EDAC}">
                        <c15:formulaRef>
                          <c15:sqref>Summary!$L$3</c15:sqref>
                        </c15:formulaRef>
                      </c:ext>
                    </c:extLst>
                    <c:strCache>
                      <c:ptCount val="1"/>
                      <c:pt idx="0">
                        <c:v>Requests Weekly</c:v>
                      </c:pt>
                    </c:strCache>
                  </c:strRef>
                </c:tx>
                <c:spPr>
                  <a:solidFill>
                    <a:schemeClr val="accent1"/>
                  </a:solidFill>
                  <a:ln>
                    <a:noFill/>
                  </a:ln>
                  <a:effectLst/>
                </c:spPr>
                <c:invertIfNegative val="0"/>
                <c:cat>
                  <c:strRef>
                    <c:extLst>
                      <c:ext uri="{02D57815-91ED-43cb-92C2-25804820EDAC}">
                        <c15:fullRef>
                          <c15:sqref>Summary!$A$4:$A$11</c15:sqref>
                        </c15:fullRef>
                        <c15:formulaRef>
                          <c15:sqref>Summary!$A$5:$A$11</c15:sqref>
                        </c15:formulaRef>
                      </c:ext>
                    </c:extLst>
                    <c:strCache>
                      <c:ptCount val="7"/>
                      <c:pt idx="0">
                        <c:v>British Columbia</c:v>
                      </c:pt>
                      <c:pt idx="1">
                        <c:v>Alberta</c:v>
                      </c:pt>
                      <c:pt idx="2">
                        <c:v>Saskatchewan</c:v>
                      </c:pt>
                      <c:pt idx="3">
                        <c:v>Manitoba</c:v>
                      </c:pt>
                      <c:pt idx="4">
                        <c:v>Ontario</c:v>
                      </c:pt>
                      <c:pt idx="5">
                        <c:v>Quebec</c:v>
                      </c:pt>
                      <c:pt idx="6">
                        <c:v>Atlantic Canada</c:v>
                      </c:pt>
                    </c:strCache>
                  </c:strRef>
                </c:cat>
                <c:val>
                  <c:numRef>
                    <c:extLst>
                      <c:ext uri="{02D57815-91ED-43cb-92C2-25804820EDAC}">
                        <c15:fullRef>
                          <c15:sqref>Summary!$L$4:$L$11</c15:sqref>
                        </c15:fullRef>
                        <c15:formulaRef>
                          <c15:sqref>Summary!$L$5:$L$11</c15:sqref>
                        </c15:formulaRef>
                      </c:ext>
                    </c:extLst>
                    <c:numCache>
                      <c:formatCode>#,##0.0</c:formatCode>
                      <c:ptCount val="7"/>
                      <c:pt idx="0">
                        <c:v>0</c:v>
                      </c:pt>
                      <c:pt idx="1">
                        <c:v>6.0794520547945208</c:v>
                      </c:pt>
                      <c:pt idx="2">
                        <c:v>1.9178082191780821</c:v>
                      </c:pt>
                      <c:pt idx="3">
                        <c:v>2.7041095890410962</c:v>
                      </c:pt>
                      <c:pt idx="4">
                        <c:v>0</c:v>
                      </c:pt>
                      <c:pt idx="5">
                        <c:v>22.591780821917808</c:v>
                      </c:pt>
                      <c:pt idx="6">
                        <c:v>3.7205479452054799</c:v>
                      </c:pt>
                    </c:numCache>
                  </c:numRef>
                </c:val>
              </c15:ser>
            </c15:filteredBarSeries>
            <c15:filteredBarSeries>
              <c15:ser>
                <c:idx val="1"/>
                <c:order val="1"/>
                <c:tx>
                  <c:strRef>
                    <c:extLst xmlns:c15="http://schemas.microsoft.com/office/drawing/2012/chart">
                      <c:ext xmlns:c15="http://schemas.microsoft.com/office/drawing/2012/chart" uri="{02D57815-91ED-43cb-92C2-25804820EDAC}">
                        <c15:formulaRef>
                          <c15:sqref>Summary!$M$3</c15:sqref>
                        </c15:formulaRef>
                      </c:ext>
                    </c:extLst>
                    <c:strCache>
                      <c:ptCount val="1"/>
                      <c:pt idx="0">
                        <c:v>Requests Daily</c:v>
                      </c:pt>
                    </c:strCache>
                  </c:strRef>
                </c:tx>
                <c:spPr>
                  <a:solidFill>
                    <a:schemeClr val="accent2"/>
                  </a:solidFill>
                  <a:ln>
                    <a:noFill/>
                  </a:ln>
                  <a:effectLst/>
                </c:spPr>
                <c:invertIfNegative val="0"/>
                <c:cat>
                  <c:strRef>
                    <c:extLst>
                      <c:ext xmlns:c15="http://schemas.microsoft.com/office/drawing/2012/chart" uri="{02D57815-91ED-43cb-92C2-25804820EDAC}">
                        <c15:fullRef>
                          <c15:sqref>Summary!$A$4:$A$11</c15:sqref>
                        </c15:fullRef>
                        <c15:formulaRef>
                          <c15:sqref>Summary!$A$5:$A$11</c15:sqref>
                        </c15:formulaRef>
                      </c:ext>
                    </c:extLst>
                    <c:strCache>
                      <c:ptCount val="7"/>
                      <c:pt idx="0">
                        <c:v>British Columbia</c:v>
                      </c:pt>
                      <c:pt idx="1">
                        <c:v>Alberta</c:v>
                      </c:pt>
                      <c:pt idx="2">
                        <c:v>Saskatchewan</c:v>
                      </c:pt>
                      <c:pt idx="3">
                        <c:v>Manitoba</c:v>
                      </c:pt>
                      <c:pt idx="4">
                        <c:v>Ontario</c:v>
                      </c:pt>
                      <c:pt idx="5">
                        <c:v>Quebec</c:v>
                      </c:pt>
                      <c:pt idx="6">
                        <c:v>Atlantic Canada</c:v>
                      </c:pt>
                    </c:strCache>
                  </c:strRef>
                </c:cat>
                <c:val>
                  <c:numRef>
                    <c:extLst>
                      <c:ext xmlns:c15="http://schemas.microsoft.com/office/drawing/2012/chart" uri="{02D57815-91ED-43cb-92C2-25804820EDAC}">
                        <c15:fullRef>
                          <c15:sqref>Summary!$M$4:$M$11</c15:sqref>
                        </c15:fullRef>
                        <c15:formulaRef>
                          <c15:sqref>Summary!$M$5:$M$11</c15:sqref>
                        </c15:formulaRef>
                      </c:ext>
                    </c:extLst>
                    <c:numCache>
                      <c:formatCode>#,##0.0</c:formatCode>
                      <c:ptCount val="7"/>
                      <c:pt idx="0">
                        <c:v>0</c:v>
                      </c:pt>
                      <c:pt idx="1">
                        <c:v>0.86849315068493149</c:v>
                      </c:pt>
                      <c:pt idx="2">
                        <c:v>0.27397260273972601</c:v>
                      </c:pt>
                      <c:pt idx="3">
                        <c:v>0.38630136986301372</c:v>
                      </c:pt>
                      <c:pt idx="4">
                        <c:v>0</c:v>
                      </c:pt>
                      <c:pt idx="5">
                        <c:v>3.2273972602739724</c:v>
                      </c:pt>
                      <c:pt idx="6">
                        <c:v>0.53150684931506853</c:v>
                      </c:pt>
                    </c:numCache>
                  </c:numRef>
                </c:val>
              </c15:ser>
            </c15:filteredBarSeries>
          </c:ext>
        </c:extLst>
      </c:barChart>
      <c:catAx>
        <c:axId val="34544906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Province</a:t>
                </a:r>
                <a:r>
                  <a:rPr lang="en-US" baseline="0"/>
                  <a:t> or Region</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5442792"/>
        <c:crosses val="autoZero"/>
        <c:auto val="1"/>
        <c:lblAlgn val="ctr"/>
        <c:lblOffset val="100"/>
        <c:noMultiLvlLbl val="0"/>
      </c:catAx>
      <c:valAx>
        <c:axId val="34544279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Euthanasia &amp; Assisted Suicide Deaths</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544906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2017: EAS Deaths in Canada</a:t>
            </a:r>
            <a:r>
              <a:rPr lang="en-US" baseline="0"/>
              <a:t> </a:t>
            </a:r>
            <a:r>
              <a:rPr lang="en-US"/>
              <a:t>Per 100,000 Population and % of All Deaths</a:t>
            </a:r>
            <a:r>
              <a:rPr lang="en-US" baseline="0"/>
              <a:t> </a:t>
            </a:r>
          </a:p>
          <a:p>
            <a:pPr>
              <a:defRPr/>
            </a:pPr>
            <a:r>
              <a:rPr lang="en-US" baseline="0"/>
              <a:t>by Province or Region</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Summary!$Q$3</c:f>
              <c:strCache>
                <c:ptCount val="1"/>
                <c:pt idx="0">
                  <c:v>Per 100,000 Population</c:v>
                </c:pt>
              </c:strCache>
            </c:strRef>
          </c:tx>
          <c:spPr>
            <a:solidFill>
              <a:schemeClr val="tx2"/>
            </a:solidFill>
            <a:ln>
              <a:noFill/>
            </a:ln>
            <a:effectLst/>
          </c:spPr>
          <c:invertIfNegative val="0"/>
          <c:dLbls>
            <c:delete val="1"/>
          </c:dLbls>
          <c:cat>
            <c:strRef>
              <c:f>Summary!$A$4:$A$11</c:f>
              <c:strCache>
                <c:ptCount val="8"/>
                <c:pt idx="0">
                  <c:v>Canada</c:v>
                </c:pt>
                <c:pt idx="1">
                  <c:v>British Columbia</c:v>
                </c:pt>
                <c:pt idx="2">
                  <c:v>Alberta</c:v>
                </c:pt>
                <c:pt idx="3">
                  <c:v>Saskatchewan</c:v>
                </c:pt>
                <c:pt idx="4">
                  <c:v>Manitoba</c:v>
                </c:pt>
                <c:pt idx="5">
                  <c:v>Ontario</c:v>
                </c:pt>
                <c:pt idx="6">
                  <c:v>Quebec</c:v>
                </c:pt>
                <c:pt idx="7">
                  <c:v>Atlantic Canada</c:v>
                </c:pt>
              </c:strCache>
            </c:strRef>
          </c:cat>
          <c:val>
            <c:numRef>
              <c:f>Summary!$Q$4:$Q$11</c:f>
              <c:numCache>
                <c:formatCode>#,##0.0</c:formatCode>
                <c:ptCount val="8"/>
                <c:pt idx="0">
                  <c:v>7.4000551939027925</c:v>
                </c:pt>
                <c:pt idx="1">
                  <c:v>13.754146560285013</c:v>
                </c:pt>
                <c:pt idx="2">
                  <c:v>4.8067917139393428</c:v>
                </c:pt>
                <c:pt idx="3">
                  <c:v>4.9531535946860483</c:v>
                </c:pt>
                <c:pt idx="4">
                  <c:v>4.7177017154462044</c:v>
                </c:pt>
                <c:pt idx="5">
                  <c:v>5.9624295870111421</c:v>
                </c:pt>
                <c:pt idx="6">
                  <c:v>9.1229912998961034</c:v>
                </c:pt>
                <c:pt idx="7">
                  <c:v>6.477176250924737</c:v>
                </c:pt>
              </c:numCache>
            </c:numRef>
          </c:val>
        </c:ser>
        <c:dLbls>
          <c:dLblPos val="outEnd"/>
          <c:showLegendKey val="0"/>
          <c:showVal val="1"/>
          <c:showCatName val="0"/>
          <c:showSerName val="0"/>
          <c:showPercent val="0"/>
          <c:showBubbleSize val="0"/>
        </c:dLbls>
        <c:gapWidth val="182"/>
        <c:axId val="345444360"/>
        <c:axId val="345449848"/>
      </c:barChart>
      <c:lineChart>
        <c:grouping val="standard"/>
        <c:varyColors val="0"/>
        <c:ser>
          <c:idx val="1"/>
          <c:order val="1"/>
          <c:tx>
            <c:strRef>
              <c:f>Summary!$R$3</c:f>
              <c:strCache>
                <c:ptCount val="1"/>
                <c:pt idx="0">
                  <c:v>As % of All Deaths</c:v>
                </c:pt>
              </c:strCache>
            </c:strRef>
          </c:tx>
          <c:spPr>
            <a:ln w="28575" cap="rnd">
              <a:solidFill>
                <a:schemeClr val="accent2"/>
              </a:solidFill>
              <a:round/>
            </a:ln>
            <a:effectLst/>
          </c:spPr>
          <c:marker>
            <c:symbol val="none"/>
          </c:marker>
          <c:dLbls>
            <c:dLbl>
              <c:idx val="1"/>
              <c:layout/>
              <c:dLblPos val="t"/>
              <c:showLegendKey val="0"/>
              <c:showVal val="1"/>
              <c:showCatName val="0"/>
              <c:showSerName val="0"/>
              <c:showPercent val="0"/>
              <c:showBubbleSize val="0"/>
              <c:extLst>
                <c:ext xmlns:c15="http://schemas.microsoft.com/office/drawing/2012/chart" uri="{CE6537A1-D6FC-4f65-9D91-7224C49458BB}">
                  <c15:layout/>
                </c:ext>
              </c:extLst>
            </c:dLbl>
            <c:dLbl>
              <c:idx val="3"/>
              <c:layout/>
              <c:dLblPos val="t"/>
              <c:showLegendKey val="0"/>
              <c:showVal val="1"/>
              <c:showCatName val="0"/>
              <c:showSerName val="0"/>
              <c:showPercent val="0"/>
              <c:showBubbleSize val="0"/>
              <c:extLst>
                <c:ext xmlns:c15="http://schemas.microsoft.com/office/drawing/2012/chart" uri="{CE6537A1-D6FC-4f65-9D91-7224C49458BB}">
                  <c15:layout/>
                </c:ext>
              </c:extLst>
            </c:dLbl>
            <c:dLbl>
              <c:idx val="4"/>
              <c:layout/>
              <c:dLblPos val="t"/>
              <c:showLegendKey val="0"/>
              <c:showVal val="1"/>
              <c:showCatName val="0"/>
              <c:showSerName val="0"/>
              <c:showPercent val="0"/>
              <c:showBubbleSize val="0"/>
              <c:extLst>
                <c:ext xmlns:c15="http://schemas.microsoft.com/office/drawing/2012/chart" uri="{CE6537A1-D6FC-4f65-9D91-7224C49458BB}">
                  <c15:layout/>
                </c:ext>
              </c:extLst>
            </c:dLbl>
            <c:dLbl>
              <c:idx val="6"/>
              <c:layout/>
              <c:dLblPos val="t"/>
              <c:showLegendKey val="0"/>
              <c:showVal val="1"/>
              <c:showCatName val="0"/>
              <c:showSerName val="0"/>
              <c:showPercent val="0"/>
              <c:showBubbleSize val="0"/>
              <c:extLst>
                <c:ext xmlns:c15="http://schemas.microsoft.com/office/drawing/2012/chart" uri="{CE6537A1-D6FC-4f65-9D91-7224C49458BB}">
                  <c15:layout/>
                </c:ext>
              </c:extLst>
            </c:dLbl>
            <c:dLbl>
              <c:idx val="7"/>
              <c:layout/>
              <c:dLblPos val="l"/>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Summary!$A$4:$A$11</c:f>
              <c:strCache>
                <c:ptCount val="8"/>
                <c:pt idx="0">
                  <c:v>Canada</c:v>
                </c:pt>
                <c:pt idx="1">
                  <c:v>British Columbia</c:v>
                </c:pt>
                <c:pt idx="2">
                  <c:v>Alberta</c:v>
                </c:pt>
                <c:pt idx="3">
                  <c:v>Saskatchewan</c:v>
                </c:pt>
                <c:pt idx="4">
                  <c:v>Manitoba</c:v>
                </c:pt>
                <c:pt idx="5">
                  <c:v>Ontario</c:v>
                </c:pt>
                <c:pt idx="6">
                  <c:v>Quebec</c:v>
                </c:pt>
                <c:pt idx="7">
                  <c:v>Atlantic Canada</c:v>
                </c:pt>
              </c:strCache>
            </c:strRef>
          </c:cat>
          <c:val>
            <c:numRef>
              <c:f>Summary!$R$4:$R$11</c:f>
              <c:numCache>
                <c:formatCode>0.0%</c:formatCode>
                <c:ptCount val="8"/>
                <c:pt idx="0">
                  <c:v>9.7727050948899306E-3</c:v>
                </c:pt>
                <c:pt idx="1">
                  <c:v>1.7593097892466412E-2</c:v>
                </c:pt>
                <c:pt idx="2">
                  <c:v>7.9899733667554446E-3</c:v>
                </c:pt>
                <c:pt idx="3">
                  <c:v>6.0317460317460322E-3</c:v>
                </c:pt>
                <c:pt idx="4">
                  <c:v>5.6987788331071916E-3</c:v>
                </c:pt>
                <c:pt idx="5">
                  <c:v>8.1233903293894388E-3</c:v>
                </c:pt>
                <c:pt idx="6">
                  <c:v>1.1647408182419645E-2</c:v>
                </c:pt>
                <c:pt idx="7">
                  <c:v>5.1517860944352194E-3</c:v>
                </c:pt>
              </c:numCache>
            </c:numRef>
          </c:val>
          <c:smooth val="0"/>
        </c:ser>
        <c:dLbls>
          <c:showLegendKey val="0"/>
          <c:showVal val="0"/>
          <c:showCatName val="0"/>
          <c:showSerName val="0"/>
          <c:showPercent val="0"/>
          <c:showBubbleSize val="0"/>
        </c:dLbls>
        <c:marker val="1"/>
        <c:smooth val="0"/>
        <c:axId val="467284296"/>
        <c:axId val="343779688"/>
      </c:lineChart>
      <c:catAx>
        <c:axId val="3454443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Province or Region</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5449848"/>
        <c:crosses val="autoZero"/>
        <c:auto val="1"/>
        <c:lblAlgn val="ctr"/>
        <c:lblOffset val="100"/>
        <c:noMultiLvlLbl val="0"/>
      </c:catAx>
      <c:valAx>
        <c:axId val="3454498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2"/>
                    </a:solidFill>
                    <a:latin typeface="+mn-lt"/>
                    <a:ea typeface="+mn-ea"/>
                    <a:cs typeface="+mn-cs"/>
                  </a:defRPr>
                </a:pPr>
                <a:r>
                  <a:rPr lang="en-US">
                    <a:solidFill>
                      <a:schemeClr val="tx2"/>
                    </a:solidFill>
                  </a:rPr>
                  <a:t>Number of EAS Deaths per 100,000 Population</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345444360"/>
        <c:crosses val="autoZero"/>
        <c:crossBetween val="between"/>
      </c:valAx>
      <c:valAx>
        <c:axId val="343779688"/>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accent2"/>
                    </a:solidFill>
                    <a:latin typeface="+mn-lt"/>
                    <a:ea typeface="+mn-ea"/>
                    <a:cs typeface="+mn-cs"/>
                  </a:defRPr>
                </a:pPr>
                <a:r>
                  <a:rPr lang="en-US">
                    <a:solidFill>
                      <a:schemeClr val="accent2"/>
                    </a:solidFill>
                  </a:rPr>
                  <a:t>Number of EAS Deaths as % of All Deaths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accent2"/>
                  </a:solidFill>
                  <a:latin typeface="+mn-lt"/>
                  <a:ea typeface="+mn-ea"/>
                  <a:cs typeface="+mn-cs"/>
                </a:defRPr>
              </a:pPr>
              <a:endParaRPr lang="en-US"/>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2"/>
                </a:solidFill>
                <a:latin typeface="+mn-lt"/>
                <a:ea typeface="+mn-ea"/>
                <a:cs typeface="+mn-cs"/>
              </a:defRPr>
            </a:pPr>
            <a:endParaRPr lang="en-US"/>
          </a:p>
        </c:txPr>
        <c:crossAx val="467284296"/>
        <c:crosses val="max"/>
        <c:crossBetween val="between"/>
      </c:valAx>
      <c:catAx>
        <c:axId val="467284296"/>
        <c:scaling>
          <c:orientation val="minMax"/>
        </c:scaling>
        <c:delete val="1"/>
        <c:axPos val="b"/>
        <c:numFmt formatCode="General" sourceLinked="1"/>
        <c:majorTickMark val="out"/>
        <c:minorTickMark val="none"/>
        <c:tickLblPos val="nextTo"/>
        <c:crossAx val="343779688"/>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2017:</a:t>
            </a:r>
            <a:r>
              <a:rPr lang="en-US" baseline="0"/>
              <a:t>  EAS Deaths in Canada per 100,000 Population </a:t>
            </a:r>
          </a:p>
          <a:p>
            <a:pPr>
              <a:defRPr/>
            </a:pPr>
            <a:r>
              <a:rPr lang="en-US" baseline="0"/>
              <a:t>and % of All Deaths by Age Group (Approximations)</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375724518810151E-2"/>
          <c:y val="1.9097222222222224E-2"/>
          <c:w val="0.81617467738407701"/>
          <c:h val="0.90381370297462815"/>
        </c:manualLayout>
      </c:layout>
      <c:barChart>
        <c:barDir val="col"/>
        <c:grouping val="clustered"/>
        <c:varyColors val="0"/>
        <c:ser>
          <c:idx val="0"/>
          <c:order val="0"/>
          <c:tx>
            <c:strRef>
              <c:f>Summary!$S$2</c:f>
              <c:strCache>
                <c:ptCount val="1"/>
                <c:pt idx="0">
                  <c:v>Approximate EAS Deaths per 100,000 Population 
in Health Canada Age Groups</c:v>
                </c:pt>
              </c:strCache>
            </c:strRef>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Summary!$AB$3:$AJ$3</c:f>
              <c:strCache>
                <c:ptCount val="9"/>
                <c:pt idx="0">
                  <c:v>18-45</c:v>
                </c:pt>
                <c:pt idx="1">
                  <c:v>46-55</c:v>
                </c:pt>
                <c:pt idx="2">
                  <c:v>56-64</c:v>
                </c:pt>
                <c:pt idx="3">
                  <c:v>65-70</c:v>
                </c:pt>
                <c:pt idx="4">
                  <c:v>71-75</c:v>
                </c:pt>
                <c:pt idx="5">
                  <c:v>76-80</c:v>
                </c:pt>
                <c:pt idx="6">
                  <c:v>81-85</c:v>
                </c:pt>
                <c:pt idx="7">
                  <c:v>86-90</c:v>
                </c:pt>
                <c:pt idx="8">
                  <c:v>91+</c:v>
                </c:pt>
              </c:strCache>
            </c:strRef>
          </c:cat>
          <c:val>
            <c:numRef>
              <c:f>Summary!$S$4:$AA$4</c:f>
              <c:numCache>
                <c:formatCode>#,##0.0</c:formatCode>
                <c:ptCount val="9"/>
                <c:pt idx="0">
                  <c:v>0.27788143845163155</c:v>
                </c:pt>
                <c:pt idx="1">
                  <c:v>1.7711204639391018</c:v>
                </c:pt>
                <c:pt idx="2">
                  <c:v>6.0786446786285477</c:v>
                </c:pt>
                <c:pt idx="3">
                  <c:v>15.783381852618289</c:v>
                </c:pt>
                <c:pt idx="4">
                  <c:v>17.480088678837941</c:v>
                </c:pt>
                <c:pt idx="5">
                  <c:v>26.001949673462789</c:v>
                </c:pt>
                <c:pt idx="6">
                  <c:v>32.877441682473133</c:v>
                </c:pt>
                <c:pt idx="7">
                  <c:v>45.156234496528235</c:v>
                </c:pt>
                <c:pt idx="8">
                  <c:v>47.322499548135852</c:v>
                </c:pt>
              </c:numCache>
            </c:numRef>
          </c:val>
        </c:ser>
        <c:dLbls>
          <c:showLegendKey val="0"/>
          <c:showVal val="1"/>
          <c:showCatName val="0"/>
          <c:showSerName val="0"/>
          <c:showPercent val="0"/>
          <c:showBubbleSize val="0"/>
        </c:dLbls>
        <c:gapWidth val="219"/>
        <c:axId val="467283120"/>
        <c:axId val="467285472"/>
      </c:barChart>
      <c:lineChart>
        <c:grouping val="standard"/>
        <c:varyColors val="0"/>
        <c:ser>
          <c:idx val="1"/>
          <c:order val="1"/>
          <c:tx>
            <c:strRef>
              <c:f>Summary!$AB$2</c:f>
              <c:strCache>
                <c:ptCount val="1"/>
                <c:pt idx="0">
                  <c:v>EAS Deaths as Approximate % of Deaths from All Causes
in Health Canada Age Groups</c:v>
                </c:pt>
              </c:strCache>
            </c:strRef>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Summary!$AB$3:$AJ$3</c:f>
              <c:strCache>
                <c:ptCount val="9"/>
                <c:pt idx="0">
                  <c:v>18-45</c:v>
                </c:pt>
                <c:pt idx="1">
                  <c:v>46-55</c:v>
                </c:pt>
                <c:pt idx="2">
                  <c:v>56-64</c:v>
                </c:pt>
                <c:pt idx="3">
                  <c:v>65-70</c:v>
                </c:pt>
                <c:pt idx="4">
                  <c:v>71-75</c:v>
                </c:pt>
                <c:pt idx="5">
                  <c:v>76-80</c:v>
                </c:pt>
                <c:pt idx="6">
                  <c:v>81-85</c:v>
                </c:pt>
                <c:pt idx="7">
                  <c:v>86-90</c:v>
                </c:pt>
                <c:pt idx="8">
                  <c:v>91+</c:v>
                </c:pt>
              </c:strCache>
            </c:strRef>
          </c:cat>
          <c:val>
            <c:numRef>
              <c:f>Summary!$AB$4:$AJ$4</c:f>
              <c:numCache>
                <c:formatCode>0.0%</c:formatCode>
                <c:ptCount val="9"/>
                <c:pt idx="0">
                  <c:v>3.2623296872001536E-3</c:v>
                </c:pt>
                <c:pt idx="1">
                  <c:v>7.311129163281885E-3</c:v>
                </c:pt>
                <c:pt idx="2">
                  <c:v>1.0395989637654342E-2</c:v>
                </c:pt>
                <c:pt idx="3">
                  <c:v>1.4337080697282782E-2</c:v>
                </c:pt>
                <c:pt idx="4">
                  <c:v>9.7763834676978072E-3</c:v>
                </c:pt>
                <c:pt idx="5">
                  <c:v>8.9772467600300332E-3</c:v>
                </c:pt>
                <c:pt idx="6">
                  <c:v>6.4732552349503368E-3</c:v>
                </c:pt>
                <c:pt idx="7">
                  <c:v>4.9591922965730425E-3</c:v>
                </c:pt>
                <c:pt idx="8">
                  <c:v>2.4806201550387598E-3</c:v>
                </c:pt>
              </c:numCache>
            </c:numRef>
          </c:val>
          <c:smooth val="0"/>
        </c:ser>
        <c:dLbls>
          <c:showLegendKey val="0"/>
          <c:showVal val="1"/>
          <c:showCatName val="0"/>
          <c:showSerName val="0"/>
          <c:showPercent val="0"/>
          <c:showBubbleSize val="0"/>
        </c:dLbls>
        <c:marker val="1"/>
        <c:smooth val="0"/>
        <c:axId val="467285864"/>
        <c:axId val="467287824"/>
      </c:lineChart>
      <c:catAx>
        <c:axId val="46728312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Health</a:t>
                </a:r>
                <a:r>
                  <a:rPr lang="en-US" baseline="0"/>
                  <a:t> Canada Age Grouping</a:t>
                </a:r>
                <a:endParaRPr lang="en-US"/>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7285472"/>
        <c:crosses val="autoZero"/>
        <c:auto val="1"/>
        <c:lblAlgn val="ctr"/>
        <c:lblOffset val="100"/>
        <c:noMultiLvlLbl val="0"/>
      </c:catAx>
      <c:valAx>
        <c:axId val="4672854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2"/>
                    </a:solidFill>
                    <a:latin typeface="+mn-lt"/>
                    <a:ea typeface="+mn-ea"/>
                    <a:cs typeface="+mn-cs"/>
                  </a:defRPr>
                </a:pPr>
                <a:r>
                  <a:rPr lang="en-US">
                    <a:solidFill>
                      <a:schemeClr val="tx2"/>
                    </a:solidFill>
                  </a:rPr>
                  <a:t>Approximate</a:t>
                </a:r>
                <a:r>
                  <a:rPr lang="en-US" baseline="0">
                    <a:solidFill>
                      <a:schemeClr val="tx2"/>
                    </a:solidFill>
                  </a:rPr>
                  <a:t> No. of E</a:t>
                </a:r>
                <a:r>
                  <a:rPr lang="en-US">
                    <a:solidFill>
                      <a:schemeClr val="tx2"/>
                    </a:solidFill>
                  </a:rPr>
                  <a:t>AS Deaths</a:t>
                </a:r>
                <a:r>
                  <a:rPr lang="en-US" baseline="0">
                    <a:solidFill>
                      <a:schemeClr val="tx2"/>
                    </a:solidFill>
                  </a:rPr>
                  <a:t> per 100,000 of All Deaths</a:t>
                </a:r>
                <a:endParaRPr lang="en-US">
                  <a:solidFill>
                    <a:schemeClr val="tx2"/>
                  </a:solidFill>
                </a:endParaRP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67283120"/>
        <c:crosses val="autoZero"/>
        <c:crossBetween val="between"/>
      </c:valAx>
      <c:valAx>
        <c:axId val="467287824"/>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accent2"/>
                    </a:solidFill>
                    <a:latin typeface="+mn-lt"/>
                    <a:ea typeface="+mn-ea"/>
                    <a:cs typeface="+mn-cs"/>
                  </a:defRPr>
                </a:pPr>
                <a:r>
                  <a:rPr lang="en-US">
                    <a:solidFill>
                      <a:schemeClr val="accent2"/>
                    </a:solidFill>
                  </a:rPr>
                  <a:t>EAS Deaths as Approximate Percentage of All</a:t>
                </a:r>
                <a:r>
                  <a:rPr lang="en-US" baseline="0">
                    <a:solidFill>
                      <a:schemeClr val="accent2"/>
                    </a:solidFill>
                  </a:rPr>
                  <a:t> Deaths</a:t>
                </a:r>
                <a:endParaRPr lang="en-US">
                  <a:solidFill>
                    <a:schemeClr val="accent2"/>
                  </a:solidFill>
                </a:endParaRP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accent2"/>
                  </a:solidFill>
                  <a:latin typeface="+mn-lt"/>
                  <a:ea typeface="+mn-ea"/>
                  <a:cs typeface="+mn-cs"/>
                </a:defRPr>
              </a:pPr>
              <a:endParaRPr lang="en-US"/>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2"/>
                </a:solidFill>
                <a:latin typeface="+mn-lt"/>
                <a:ea typeface="+mn-ea"/>
                <a:cs typeface="+mn-cs"/>
              </a:defRPr>
            </a:pPr>
            <a:endParaRPr lang="en-US"/>
          </a:p>
        </c:txPr>
        <c:crossAx val="467285864"/>
        <c:crosses val="max"/>
        <c:crossBetween val="between"/>
      </c:valAx>
      <c:catAx>
        <c:axId val="467285864"/>
        <c:scaling>
          <c:orientation val="minMax"/>
        </c:scaling>
        <c:delete val="1"/>
        <c:axPos val="b"/>
        <c:numFmt formatCode="General" sourceLinked="1"/>
        <c:majorTickMark val="out"/>
        <c:minorTickMark val="none"/>
        <c:tickLblPos val="nextTo"/>
        <c:crossAx val="467287824"/>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2017: EAS Deaths in Canada Compared</a:t>
            </a:r>
            <a:r>
              <a:rPr lang="en-US" baseline="0"/>
              <a:t> to Deaths from Selected Causes per 100,000 Population</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Comparisons!$B$3</c:f>
              <c:strCache>
                <c:ptCount val="1"/>
                <c:pt idx="0">
                  <c:v>EAS  (2017)</c:v>
                </c:pt>
              </c:strCache>
            </c:strRef>
          </c:tx>
          <c:spPr>
            <a:solidFill>
              <a:schemeClr val="tx2"/>
            </a:solidFill>
            <a:ln>
              <a:noFill/>
            </a:ln>
            <a:effectLst/>
          </c:spPr>
          <c:invertIfNegative val="0"/>
          <c:cat>
            <c:strRef>
              <c:extLst>
                <c:ext xmlns:c15="http://schemas.microsoft.com/office/drawing/2012/chart" uri="{02D57815-91ED-43cb-92C2-25804820EDAC}">
                  <c15:fullRef>
                    <c15:sqref>Comparisons!$A$4:$A$19</c15:sqref>
                  </c15:fullRef>
                </c:ext>
              </c:extLst>
              <c:f>(Comparisons!$A$4:$A$11,Comparisons!$A$16)</c:f>
              <c:strCache>
                <c:ptCount val="9"/>
                <c:pt idx="0">
                  <c:v>Canada</c:v>
                </c:pt>
                <c:pt idx="1">
                  <c:v>British Columbia</c:v>
                </c:pt>
                <c:pt idx="2">
                  <c:v>Alberta</c:v>
                </c:pt>
                <c:pt idx="3">
                  <c:v>Saskatchewan</c:v>
                </c:pt>
                <c:pt idx="4">
                  <c:v>Manitoba</c:v>
                </c:pt>
                <c:pt idx="5">
                  <c:v>Ontario</c:v>
                </c:pt>
                <c:pt idx="6">
                  <c:v>Quebec</c:v>
                </c:pt>
                <c:pt idx="7">
                  <c:v>Atlantic Canada</c:v>
                </c:pt>
                <c:pt idx="8">
                  <c:v>Territories</c:v>
                </c:pt>
              </c:strCache>
            </c:strRef>
          </c:cat>
          <c:val>
            <c:numRef>
              <c:extLst>
                <c:ext xmlns:c15="http://schemas.microsoft.com/office/drawing/2012/chart" uri="{02D57815-91ED-43cb-92C2-25804820EDAC}">
                  <c15:fullRef>
                    <c15:sqref>Comparisons!$B$4:$B$19</c15:sqref>
                  </c15:fullRef>
                </c:ext>
              </c:extLst>
              <c:f>(Comparisons!$B$4:$B$11,Comparisons!$B$16)</c:f>
              <c:numCache>
                <c:formatCode>0.0</c:formatCode>
                <c:ptCount val="9"/>
                <c:pt idx="0">
                  <c:v>7.4000551939027925</c:v>
                </c:pt>
                <c:pt idx="1">
                  <c:v>13.754146560285013</c:v>
                </c:pt>
                <c:pt idx="2">
                  <c:v>4.8067917139393428</c:v>
                </c:pt>
                <c:pt idx="3">
                  <c:v>4.9531535946860483</c:v>
                </c:pt>
                <c:pt idx="4">
                  <c:v>4.7177017154462044</c:v>
                </c:pt>
                <c:pt idx="5">
                  <c:v>5.9624295870111421</c:v>
                </c:pt>
                <c:pt idx="6">
                  <c:v>9.1229912998961034</c:v>
                </c:pt>
                <c:pt idx="7">
                  <c:v>6.477176250924737</c:v>
                </c:pt>
              </c:numCache>
            </c:numRef>
          </c:val>
        </c:ser>
        <c:ser>
          <c:idx val="3"/>
          <c:order val="3"/>
          <c:tx>
            <c:strRef>
              <c:f>Comparisons!$E$3</c:f>
              <c:strCache>
                <c:ptCount val="1"/>
                <c:pt idx="0">
                  <c:v>Cerebrovascular
Diseases</c:v>
                </c:pt>
              </c:strCache>
            </c:strRef>
          </c:tx>
          <c:spPr>
            <a:solidFill>
              <a:schemeClr val="accent4"/>
            </a:solidFill>
            <a:ln>
              <a:noFill/>
            </a:ln>
            <a:effectLst/>
          </c:spPr>
          <c:invertIfNegative val="0"/>
          <c:cat>
            <c:strRef>
              <c:extLst>
                <c:ext xmlns:c15="http://schemas.microsoft.com/office/drawing/2012/chart" uri="{02D57815-91ED-43cb-92C2-25804820EDAC}">
                  <c15:fullRef>
                    <c15:sqref>Comparisons!$A$4:$A$19</c15:sqref>
                  </c15:fullRef>
                </c:ext>
              </c:extLst>
              <c:f>(Comparisons!$A$4:$A$11,Comparisons!$A$16)</c:f>
              <c:strCache>
                <c:ptCount val="9"/>
                <c:pt idx="0">
                  <c:v>Canada</c:v>
                </c:pt>
                <c:pt idx="1">
                  <c:v>British Columbia</c:v>
                </c:pt>
                <c:pt idx="2">
                  <c:v>Alberta</c:v>
                </c:pt>
                <c:pt idx="3">
                  <c:v>Saskatchewan</c:v>
                </c:pt>
                <c:pt idx="4">
                  <c:v>Manitoba</c:v>
                </c:pt>
                <c:pt idx="5">
                  <c:v>Ontario</c:v>
                </c:pt>
                <c:pt idx="6">
                  <c:v>Quebec</c:v>
                </c:pt>
                <c:pt idx="7">
                  <c:v>Atlantic Canada</c:v>
                </c:pt>
                <c:pt idx="8">
                  <c:v>Territories</c:v>
                </c:pt>
              </c:strCache>
            </c:strRef>
          </c:cat>
          <c:val>
            <c:numRef>
              <c:extLst>
                <c:ext xmlns:c15="http://schemas.microsoft.com/office/drawing/2012/chart" uri="{02D57815-91ED-43cb-92C2-25804820EDAC}">
                  <c15:fullRef>
                    <c15:sqref>Comparisons!$E$4:$E$19</c15:sqref>
                  </c15:fullRef>
                </c:ext>
              </c:extLst>
              <c:f>(Comparisons!$E$4:$E$11,Comparisons!$E$16)</c:f>
              <c:numCache>
                <c:formatCode>0.0</c:formatCode>
                <c:ptCount val="9"/>
                <c:pt idx="0">
                  <c:v>37.527533969120086</c:v>
                </c:pt>
                <c:pt idx="1">
                  <c:v>47.458916343908108</c:v>
                </c:pt>
                <c:pt idx="2">
                  <c:v>26.672981471467335</c:v>
                </c:pt>
                <c:pt idx="3">
                  <c:v>40.928690229774183</c:v>
                </c:pt>
                <c:pt idx="4">
                  <c:v>48.075627005023229</c:v>
                </c:pt>
                <c:pt idx="5">
                  <c:v>36.921474085708844</c:v>
                </c:pt>
                <c:pt idx="6">
                  <c:v>36.660686306848021</c:v>
                </c:pt>
                <c:pt idx="7">
                  <c:v>62.898199130880712</c:v>
                </c:pt>
                <c:pt idx="8">
                  <c:v>26.628720739612717</c:v>
                </c:pt>
              </c:numCache>
            </c:numRef>
          </c:val>
        </c:ser>
        <c:ser>
          <c:idx val="4"/>
          <c:order val="4"/>
          <c:tx>
            <c:strRef>
              <c:f>Comparisons!$F$3</c:f>
              <c:strCache>
                <c:ptCount val="1"/>
                <c:pt idx="0">
                  <c:v>Chronic Lower Respiratory Diseases </c:v>
                </c:pt>
              </c:strCache>
            </c:strRef>
          </c:tx>
          <c:spPr>
            <a:solidFill>
              <a:schemeClr val="accent5"/>
            </a:solidFill>
            <a:ln>
              <a:noFill/>
            </a:ln>
            <a:effectLst/>
          </c:spPr>
          <c:invertIfNegative val="0"/>
          <c:cat>
            <c:strRef>
              <c:extLst>
                <c:ext xmlns:c15="http://schemas.microsoft.com/office/drawing/2012/chart" uri="{02D57815-91ED-43cb-92C2-25804820EDAC}">
                  <c15:fullRef>
                    <c15:sqref>Comparisons!$A$4:$A$19</c15:sqref>
                  </c15:fullRef>
                </c:ext>
              </c:extLst>
              <c:f>(Comparisons!$A$4:$A$11,Comparisons!$A$16)</c:f>
              <c:strCache>
                <c:ptCount val="9"/>
                <c:pt idx="0">
                  <c:v>Canada</c:v>
                </c:pt>
                <c:pt idx="1">
                  <c:v>British Columbia</c:v>
                </c:pt>
                <c:pt idx="2">
                  <c:v>Alberta</c:v>
                </c:pt>
                <c:pt idx="3">
                  <c:v>Saskatchewan</c:v>
                </c:pt>
                <c:pt idx="4">
                  <c:v>Manitoba</c:v>
                </c:pt>
                <c:pt idx="5">
                  <c:v>Ontario</c:v>
                </c:pt>
                <c:pt idx="6">
                  <c:v>Quebec</c:v>
                </c:pt>
                <c:pt idx="7">
                  <c:v>Atlantic Canada</c:v>
                </c:pt>
                <c:pt idx="8">
                  <c:v>Territories</c:v>
                </c:pt>
              </c:strCache>
            </c:strRef>
          </c:cat>
          <c:val>
            <c:numRef>
              <c:extLst>
                <c:ext xmlns:c15="http://schemas.microsoft.com/office/drawing/2012/chart" uri="{02D57815-91ED-43cb-92C2-25804820EDAC}">
                  <c15:fullRef>
                    <c15:sqref>Comparisons!$F$4:$F$19</c15:sqref>
                  </c15:fullRef>
                </c:ext>
              </c:extLst>
              <c:f>(Comparisons!$F$4:$F$11,Comparisons!$F$16)</c:f>
              <c:numCache>
                <c:formatCode>0.0</c:formatCode>
                <c:ptCount val="9"/>
                <c:pt idx="0">
                  <c:v>34.043684973979275</c:v>
                </c:pt>
                <c:pt idx="1">
                  <c:v>37.158543661390382</c:v>
                </c:pt>
                <c:pt idx="2">
                  <c:v>27.756865877551697</c:v>
                </c:pt>
                <c:pt idx="3">
                  <c:v>40.146613346402702</c:v>
                </c:pt>
                <c:pt idx="4">
                  <c:v>38.640223574130822</c:v>
                </c:pt>
                <c:pt idx="5">
                  <c:v>29.858611582489118</c:v>
                </c:pt>
                <c:pt idx="6">
                  <c:v>37.335570735902415</c:v>
                </c:pt>
                <c:pt idx="7">
                  <c:v>66.538265123135943</c:v>
                </c:pt>
                <c:pt idx="8">
                  <c:v>40.77522863253197</c:v>
                </c:pt>
              </c:numCache>
            </c:numRef>
          </c:val>
        </c:ser>
        <c:ser>
          <c:idx val="5"/>
          <c:order val="5"/>
          <c:tx>
            <c:strRef>
              <c:f>Comparisons!$G$3</c:f>
              <c:strCache>
                <c:ptCount val="1"/>
                <c:pt idx="0">
                  <c:v>Alzheimer's Disease</c:v>
                </c:pt>
              </c:strCache>
            </c:strRef>
          </c:tx>
          <c:spPr>
            <a:solidFill>
              <a:schemeClr val="accent6"/>
            </a:solidFill>
            <a:ln>
              <a:noFill/>
            </a:ln>
            <a:effectLst/>
          </c:spPr>
          <c:invertIfNegative val="0"/>
          <c:cat>
            <c:strRef>
              <c:extLst>
                <c:ext xmlns:c15="http://schemas.microsoft.com/office/drawing/2012/chart" uri="{02D57815-91ED-43cb-92C2-25804820EDAC}">
                  <c15:fullRef>
                    <c15:sqref>Comparisons!$A$4:$A$19</c15:sqref>
                  </c15:fullRef>
                </c:ext>
              </c:extLst>
              <c:f>(Comparisons!$A$4:$A$11,Comparisons!$A$16)</c:f>
              <c:strCache>
                <c:ptCount val="9"/>
                <c:pt idx="0">
                  <c:v>Canada</c:v>
                </c:pt>
                <c:pt idx="1">
                  <c:v>British Columbia</c:v>
                </c:pt>
                <c:pt idx="2">
                  <c:v>Alberta</c:v>
                </c:pt>
                <c:pt idx="3">
                  <c:v>Saskatchewan</c:v>
                </c:pt>
                <c:pt idx="4">
                  <c:v>Manitoba</c:v>
                </c:pt>
                <c:pt idx="5">
                  <c:v>Ontario</c:v>
                </c:pt>
                <c:pt idx="6">
                  <c:v>Quebec</c:v>
                </c:pt>
                <c:pt idx="7">
                  <c:v>Atlantic Canada</c:v>
                </c:pt>
                <c:pt idx="8">
                  <c:v>Territories</c:v>
                </c:pt>
              </c:strCache>
            </c:strRef>
          </c:cat>
          <c:val>
            <c:numRef>
              <c:extLst>
                <c:ext xmlns:c15="http://schemas.microsoft.com/office/drawing/2012/chart" uri="{02D57815-91ED-43cb-92C2-25804820EDAC}">
                  <c15:fullRef>
                    <c15:sqref>Comparisons!$G$4:$G$19</c15:sqref>
                  </c15:fullRef>
                </c:ext>
              </c:extLst>
              <c:f>(Comparisons!$G$4:$G$11,Comparisons!$G$16)</c:f>
              <c:numCache>
                <c:formatCode>0.0</c:formatCode>
                <c:ptCount val="9"/>
                <c:pt idx="0">
                  <c:v>18.24174350635333</c:v>
                </c:pt>
                <c:pt idx="1">
                  <c:v>20.8</c:v>
                </c:pt>
                <c:pt idx="2">
                  <c:v>6.9</c:v>
                </c:pt>
                <c:pt idx="3">
                  <c:v>8.1999999999999993</c:v>
                </c:pt>
                <c:pt idx="4">
                  <c:v>8.4</c:v>
                </c:pt>
                <c:pt idx="5">
                  <c:v>15.5</c:v>
                </c:pt>
                <c:pt idx="6">
                  <c:v>30.4</c:v>
                </c:pt>
                <c:pt idx="7">
                  <c:v>30.861319588158658</c:v>
                </c:pt>
                <c:pt idx="8">
                  <c:v>0.86607334548268722</c:v>
                </c:pt>
              </c:numCache>
            </c:numRef>
          </c:val>
        </c:ser>
        <c:ser>
          <c:idx val="6"/>
          <c:order val="6"/>
          <c:tx>
            <c:strRef>
              <c:f>Comparisons!$H$3</c:f>
              <c:strCache>
                <c:ptCount val="1"/>
                <c:pt idx="0">
                  <c:v>Motor Vehicle Collisions </c:v>
                </c:pt>
              </c:strCache>
            </c:strRef>
          </c:tx>
          <c:spPr>
            <a:solidFill>
              <a:srgbClr val="FFFF00"/>
            </a:solidFill>
            <a:ln>
              <a:noFill/>
            </a:ln>
            <a:effectLst/>
          </c:spPr>
          <c:invertIfNegative val="0"/>
          <c:cat>
            <c:strRef>
              <c:extLst>
                <c:ext xmlns:c15="http://schemas.microsoft.com/office/drawing/2012/chart" uri="{02D57815-91ED-43cb-92C2-25804820EDAC}">
                  <c15:fullRef>
                    <c15:sqref>Comparisons!$A$4:$A$19</c15:sqref>
                  </c15:fullRef>
                </c:ext>
              </c:extLst>
              <c:f>(Comparisons!$A$4:$A$11,Comparisons!$A$16)</c:f>
              <c:strCache>
                <c:ptCount val="9"/>
                <c:pt idx="0">
                  <c:v>Canada</c:v>
                </c:pt>
                <c:pt idx="1">
                  <c:v>British Columbia</c:v>
                </c:pt>
                <c:pt idx="2">
                  <c:v>Alberta</c:v>
                </c:pt>
                <c:pt idx="3">
                  <c:v>Saskatchewan</c:v>
                </c:pt>
                <c:pt idx="4">
                  <c:v>Manitoba</c:v>
                </c:pt>
                <c:pt idx="5">
                  <c:v>Ontario</c:v>
                </c:pt>
                <c:pt idx="6">
                  <c:v>Quebec</c:v>
                </c:pt>
                <c:pt idx="7">
                  <c:v>Atlantic Canada</c:v>
                </c:pt>
                <c:pt idx="8">
                  <c:v>Territories</c:v>
                </c:pt>
              </c:strCache>
            </c:strRef>
          </c:cat>
          <c:val>
            <c:numRef>
              <c:extLst>
                <c:ext xmlns:c15="http://schemas.microsoft.com/office/drawing/2012/chart" uri="{02D57815-91ED-43cb-92C2-25804820EDAC}">
                  <c15:fullRef>
                    <c15:sqref>Comparisons!$H$4:$H$19</c15:sqref>
                  </c15:fullRef>
                </c:ext>
              </c:extLst>
              <c:f>(Comparisons!$H$4:$H$11,Comparisons!$H$16)</c:f>
              <c:numCache>
                <c:formatCode>0.0</c:formatCode>
                <c:ptCount val="9"/>
                <c:pt idx="0">
                  <c:v>5.2</c:v>
                </c:pt>
                <c:pt idx="1">
                  <c:v>5.6073034721398285</c:v>
                </c:pt>
                <c:pt idx="2">
                  <c:v>7.1257305363291898</c:v>
                </c:pt>
                <c:pt idx="3">
                  <c:v>10.862178935715017</c:v>
                </c:pt>
                <c:pt idx="4">
                  <c:v>5.4665432575805228</c:v>
                </c:pt>
                <c:pt idx="5">
                  <c:v>3.4809822337297236</c:v>
                </c:pt>
                <c:pt idx="6">
                  <c:v>4.32649125054518</c:v>
                </c:pt>
                <c:pt idx="7">
                  <c:v>7.5607696705419105</c:v>
                </c:pt>
                <c:pt idx="8">
                  <c:v>8.3581604546854074</c:v>
                </c:pt>
              </c:numCache>
            </c:numRef>
          </c:val>
        </c:ser>
        <c:ser>
          <c:idx val="7"/>
          <c:order val="7"/>
          <c:tx>
            <c:strRef>
              <c:f>Comparisons!$I$3</c:f>
              <c:strCache>
                <c:ptCount val="1"/>
                <c:pt idx="0">
                  <c:v>Non-Medical Homicide</c:v>
                </c:pt>
              </c:strCache>
            </c:strRef>
          </c:tx>
          <c:spPr>
            <a:solidFill>
              <a:schemeClr val="accent2">
                <a:lumMod val="60000"/>
              </a:schemeClr>
            </a:solidFill>
            <a:ln>
              <a:noFill/>
            </a:ln>
            <a:effectLst/>
          </c:spPr>
          <c:invertIfNegative val="0"/>
          <c:cat>
            <c:strRef>
              <c:extLst>
                <c:ext xmlns:c15="http://schemas.microsoft.com/office/drawing/2012/chart" uri="{02D57815-91ED-43cb-92C2-25804820EDAC}">
                  <c15:fullRef>
                    <c15:sqref>Comparisons!$A$4:$A$19</c15:sqref>
                  </c15:fullRef>
                </c:ext>
              </c:extLst>
              <c:f>(Comparisons!$A$4:$A$11,Comparisons!$A$16)</c:f>
              <c:strCache>
                <c:ptCount val="9"/>
                <c:pt idx="0">
                  <c:v>Canada</c:v>
                </c:pt>
                <c:pt idx="1">
                  <c:v>British Columbia</c:v>
                </c:pt>
                <c:pt idx="2">
                  <c:v>Alberta</c:v>
                </c:pt>
                <c:pt idx="3">
                  <c:v>Saskatchewan</c:v>
                </c:pt>
                <c:pt idx="4">
                  <c:v>Manitoba</c:v>
                </c:pt>
                <c:pt idx="5">
                  <c:v>Ontario</c:v>
                </c:pt>
                <c:pt idx="6">
                  <c:v>Quebec</c:v>
                </c:pt>
                <c:pt idx="7">
                  <c:v>Atlantic Canada</c:v>
                </c:pt>
                <c:pt idx="8">
                  <c:v>Territories</c:v>
                </c:pt>
              </c:strCache>
            </c:strRef>
          </c:cat>
          <c:val>
            <c:numRef>
              <c:extLst>
                <c:ext xmlns:c15="http://schemas.microsoft.com/office/drawing/2012/chart" uri="{02D57815-91ED-43cb-92C2-25804820EDAC}">
                  <c15:fullRef>
                    <c15:sqref>Comparisons!$I$4:$I$19</c15:sqref>
                  </c15:fullRef>
                </c:ext>
              </c:extLst>
              <c:f>(Comparisons!$I$4:$I$11,Comparisons!$I$16)</c:f>
              <c:numCache>
                <c:formatCode>0.0</c:formatCode>
                <c:ptCount val="9"/>
                <c:pt idx="0">
                  <c:v>1.8</c:v>
                </c:pt>
                <c:pt idx="1">
                  <c:v>2.4500000000000002</c:v>
                </c:pt>
                <c:pt idx="2">
                  <c:v>2.75</c:v>
                </c:pt>
                <c:pt idx="3">
                  <c:v>3.18</c:v>
                </c:pt>
                <c:pt idx="4">
                  <c:v>3.51</c:v>
                </c:pt>
                <c:pt idx="5">
                  <c:v>1.38</c:v>
                </c:pt>
                <c:pt idx="6">
                  <c:v>1.1100000000000001</c:v>
                </c:pt>
                <c:pt idx="7">
                  <c:v>1.8735633783666596</c:v>
                </c:pt>
                <c:pt idx="8">
                  <c:v>6.6571801849031793</c:v>
                </c:pt>
              </c:numCache>
            </c:numRef>
          </c:val>
        </c:ser>
        <c:ser>
          <c:idx val="8"/>
          <c:order val="8"/>
          <c:tx>
            <c:strRef>
              <c:f>Comparisons!$J$3</c:f>
              <c:strCache>
                <c:ptCount val="1"/>
                <c:pt idx="0">
                  <c:v>Suicide </c:v>
                </c:pt>
              </c:strCache>
            </c:strRef>
          </c:tx>
          <c:spPr>
            <a:solidFill>
              <a:schemeClr val="accent3">
                <a:lumMod val="60000"/>
              </a:schemeClr>
            </a:solidFill>
            <a:ln>
              <a:noFill/>
            </a:ln>
            <a:effectLst/>
          </c:spPr>
          <c:invertIfNegative val="0"/>
          <c:cat>
            <c:strRef>
              <c:extLst>
                <c:ext xmlns:c15="http://schemas.microsoft.com/office/drawing/2012/chart" uri="{02D57815-91ED-43cb-92C2-25804820EDAC}">
                  <c15:fullRef>
                    <c15:sqref>Comparisons!$A$4:$A$19</c15:sqref>
                  </c15:fullRef>
                </c:ext>
              </c:extLst>
              <c:f>(Comparisons!$A$4:$A$11,Comparisons!$A$16)</c:f>
              <c:strCache>
                <c:ptCount val="9"/>
                <c:pt idx="0">
                  <c:v>Canada</c:v>
                </c:pt>
                <c:pt idx="1">
                  <c:v>British Columbia</c:v>
                </c:pt>
                <c:pt idx="2">
                  <c:v>Alberta</c:v>
                </c:pt>
                <c:pt idx="3">
                  <c:v>Saskatchewan</c:v>
                </c:pt>
                <c:pt idx="4">
                  <c:v>Manitoba</c:v>
                </c:pt>
                <c:pt idx="5">
                  <c:v>Ontario</c:v>
                </c:pt>
                <c:pt idx="6">
                  <c:v>Quebec</c:v>
                </c:pt>
                <c:pt idx="7">
                  <c:v>Atlantic Canada</c:v>
                </c:pt>
                <c:pt idx="8">
                  <c:v>Territories</c:v>
                </c:pt>
              </c:strCache>
            </c:strRef>
          </c:cat>
          <c:val>
            <c:numRef>
              <c:extLst>
                <c:ext xmlns:c15="http://schemas.microsoft.com/office/drawing/2012/chart" uri="{02D57815-91ED-43cb-92C2-25804820EDAC}">
                  <c15:fullRef>
                    <c15:sqref>Comparisons!$J$4:$J$19</c15:sqref>
                  </c15:fullRef>
                </c:ext>
              </c:extLst>
              <c:f>(Comparisons!$J$4:$J$11,Comparisons!$J$16)</c:f>
              <c:numCache>
                <c:formatCode>0.0</c:formatCode>
                <c:ptCount val="9"/>
                <c:pt idx="0">
                  <c:v>11.005418049832722</c:v>
                </c:pt>
                <c:pt idx="1">
                  <c:v>8.6999999999999993</c:v>
                </c:pt>
                <c:pt idx="2">
                  <c:v>13.9</c:v>
                </c:pt>
                <c:pt idx="3">
                  <c:v>15.1</c:v>
                </c:pt>
                <c:pt idx="4">
                  <c:v>14.1</c:v>
                </c:pt>
                <c:pt idx="5">
                  <c:v>9.8000000000000007</c:v>
                </c:pt>
                <c:pt idx="6">
                  <c:v>10.4</c:v>
                </c:pt>
                <c:pt idx="7">
                  <c:v>18.228942378825948</c:v>
                </c:pt>
                <c:pt idx="8">
                  <c:v>42.516620482479134</c:v>
                </c:pt>
              </c:numCache>
            </c:numRef>
          </c:val>
        </c:ser>
        <c:dLbls>
          <c:showLegendKey val="0"/>
          <c:showVal val="0"/>
          <c:showCatName val="0"/>
          <c:showSerName val="0"/>
          <c:showPercent val="0"/>
          <c:showBubbleSize val="0"/>
        </c:dLbls>
        <c:gapWidth val="182"/>
        <c:axId val="467286648"/>
        <c:axId val="467287432"/>
        <c:extLst>
          <c:ext xmlns:c15="http://schemas.microsoft.com/office/drawing/2012/chart" uri="{02D57815-91ED-43cb-92C2-25804820EDAC}">
            <c15:filteredBarSeries>
              <c15:ser>
                <c:idx val="1"/>
                <c:order val="1"/>
                <c:tx>
                  <c:strRef>
                    <c:extLst>
                      <c:ext uri="{02D57815-91ED-43cb-92C2-25804820EDAC}">
                        <c15:formulaRef>
                          <c15:sqref>Comparisons!$C$3</c15:sqref>
                        </c15:formulaRef>
                      </c:ext>
                    </c:extLst>
                    <c:strCache>
                      <c:ptCount val="1"/>
                      <c:pt idx="0">
                        <c:v>Malignant 
Neoplasms </c:v>
                      </c:pt>
                    </c:strCache>
                  </c:strRef>
                </c:tx>
                <c:spPr>
                  <a:solidFill>
                    <a:schemeClr val="accent2"/>
                  </a:solidFill>
                  <a:ln>
                    <a:noFill/>
                  </a:ln>
                  <a:effectLst/>
                </c:spPr>
                <c:invertIfNegative val="0"/>
                <c:cat>
                  <c:strRef>
                    <c:extLst>
                      <c:ext uri="{02D57815-91ED-43cb-92C2-25804820EDAC}">
                        <c15:fullRef>
                          <c15:sqref>Comparisons!$A$4:$A$19</c15:sqref>
                        </c15:fullRef>
                        <c15:formulaRef>
                          <c15:sqref>(Comparisons!$A$4:$A$11,Comparisons!$A$16)</c15:sqref>
                        </c15:formulaRef>
                      </c:ext>
                    </c:extLst>
                    <c:strCache>
                      <c:ptCount val="9"/>
                      <c:pt idx="0">
                        <c:v>Canada</c:v>
                      </c:pt>
                      <c:pt idx="1">
                        <c:v>British Columbia</c:v>
                      </c:pt>
                      <c:pt idx="2">
                        <c:v>Alberta</c:v>
                      </c:pt>
                      <c:pt idx="3">
                        <c:v>Saskatchewan</c:v>
                      </c:pt>
                      <c:pt idx="4">
                        <c:v>Manitoba</c:v>
                      </c:pt>
                      <c:pt idx="5">
                        <c:v>Ontario</c:v>
                      </c:pt>
                      <c:pt idx="6">
                        <c:v>Quebec</c:v>
                      </c:pt>
                      <c:pt idx="7">
                        <c:v>Atlantic Canada</c:v>
                      </c:pt>
                      <c:pt idx="8">
                        <c:v>Territories</c:v>
                      </c:pt>
                    </c:strCache>
                  </c:strRef>
                </c:cat>
                <c:val>
                  <c:numRef>
                    <c:extLst>
                      <c:ext uri="{02D57815-91ED-43cb-92C2-25804820EDAC}">
                        <c15:fullRef>
                          <c15:sqref>Comparisons!$C$4:$C$19</c15:sqref>
                        </c15:fullRef>
                        <c15:formulaRef>
                          <c15:sqref>(Comparisons!$C$4:$C$11,Comparisons!$C$16)</c15:sqref>
                        </c15:formulaRef>
                      </c:ext>
                    </c:extLst>
                    <c:numCache>
                      <c:formatCode>0.0</c:formatCode>
                      <c:ptCount val="9"/>
                      <c:pt idx="0">
                        <c:v>219.011696289122</c:v>
                      </c:pt>
                      <c:pt idx="1">
                        <c:v>213.68702144915477</c:v>
                      </c:pt>
                      <c:pt idx="2">
                        <c:v>158.34137410623717</c:v>
                      </c:pt>
                      <c:pt idx="3">
                        <c:v>206.38139977858535</c:v>
                      </c:pt>
                      <c:pt idx="4">
                        <c:v>210.27470503131653</c:v>
                      </c:pt>
                      <c:pt idx="5">
                        <c:v>210.00484742991804</c:v>
                      </c:pt>
                      <c:pt idx="6">
                        <c:v>256.07043479549856</c:v>
                      </c:pt>
                      <c:pt idx="7">
                        <c:v>357.69001412131485</c:v>
                      </c:pt>
                      <c:pt idx="8">
                        <c:v>143.12937397541836</c:v>
                      </c:pt>
                    </c:numCache>
                  </c:numRef>
                </c:val>
              </c15:ser>
            </c15:filteredBarSeries>
            <c15:filteredBarSeries>
              <c15:ser>
                <c:idx val="2"/>
                <c:order val="2"/>
                <c:tx>
                  <c:strRef>
                    <c:extLst xmlns:c15="http://schemas.microsoft.com/office/drawing/2012/chart">
                      <c:ext xmlns:c15="http://schemas.microsoft.com/office/drawing/2012/chart" uri="{02D57815-91ED-43cb-92C2-25804820EDAC}">
                        <c15:formulaRef>
                          <c15:sqref>Comparisons!$D$3</c15:sqref>
                        </c15:formulaRef>
                      </c:ext>
                    </c:extLst>
                    <c:strCache>
                      <c:ptCount val="1"/>
                      <c:pt idx="0">
                        <c:v> Heart Diseases </c:v>
                      </c:pt>
                    </c:strCache>
                  </c:strRef>
                </c:tx>
                <c:spPr>
                  <a:solidFill>
                    <a:schemeClr val="accent3"/>
                  </a:solidFill>
                  <a:ln>
                    <a:noFill/>
                  </a:ln>
                  <a:effectLst/>
                </c:spPr>
                <c:invertIfNegative val="0"/>
                <c:cat>
                  <c:strRef>
                    <c:extLst>
                      <c:ext xmlns:c15="http://schemas.microsoft.com/office/drawing/2012/chart" uri="{02D57815-91ED-43cb-92C2-25804820EDAC}">
                        <c15:fullRef>
                          <c15:sqref>Comparisons!$A$4:$A$19</c15:sqref>
                        </c15:fullRef>
                        <c15:formulaRef>
                          <c15:sqref>(Comparisons!$A$4:$A$11,Comparisons!$A$16)</c15:sqref>
                        </c15:formulaRef>
                      </c:ext>
                    </c:extLst>
                    <c:strCache>
                      <c:ptCount val="9"/>
                      <c:pt idx="0">
                        <c:v>Canada</c:v>
                      </c:pt>
                      <c:pt idx="1">
                        <c:v>British Columbia</c:v>
                      </c:pt>
                      <c:pt idx="2">
                        <c:v>Alberta</c:v>
                      </c:pt>
                      <c:pt idx="3">
                        <c:v>Saskatchewan</c:v>
                      </c:pt>
                      <c:pt idx="4">
                        <c:v>Manitoba</c:v>
                      </c:pt>
                      <c:pt idx="5">
                        <c:v>Ontario</c:v>
                      </c:pt>
                      <c:pt idx="6">
                        <c:v>Quebec</c:v>
                      </c:pt>
                      <c:pt idx="7">
                        <c:v>Atlantic Canada</c:v>
                      </c:pt>
                      <c:pt idx="8">
                        <c:v>Territories</c:v>
                      </c:pt>
                    </c:strCache>
                  </c:strRef>
                </c:cat>
                <c:val>
                  <c:numRef>
                    <c:extLst>
                      <c:ext xmlns:c15="http://schemas.microsoft.com/office/drawing/2012/chart" uri="{02D57815-91ED-43cb-92C2-25804820EDAC}">
                        <c15:fullRef>
                          <c15:sqref>Comparisons!$D$4:$D$19</c15:sqref>
                        </c15:fullRef>
                        <c15:formulaRef>
                          <c15:sqref>(Comparisons!$D$4:$D$11,Comparisons!$D$16)</c15:sqref>
                        </c15:formulaRef>
                      </c:ext>
                    </c:extLst>
                    <c:numCache>
                      <c:formatCode>0.0</c:formatCode>
                      <c:ptCount val="9"/>
                      <c:pt idx="0">
                        <c:v>192.68066588705622</c:v>
                      </c:pt>
                      <c:pt idx="1">
                        <c:v>148.3294298916409</c:v>
                      </c:pt>
                      <c:pt idx="2">
                        <c:v>123.39788336225655</c:v>
                      </c:pt>
                      <c:pt idx="3">
                        <c:v>168.40722221932563</c:v>
                      </c:pt>
                      <c:pt idx="4">
                        <c:v>163.54699280213509</c:v>
                      </c:pt>
                      <c:pt idx="5">
                        <c:v>139.02307927255976</c:v>
                      </c:pt>
                      <c:pt idx="6">
                        <c:v>142.06317231595148</c:v>
                      </c:pt>
                      <c:pt idx="7">
                        <c:v>237.35371484793623</c:v>
                      </c:pt>
                      <c:pt idx="8">
                        <c:v>54.921736525451237</c:v>
                      </c:pt>
                    </c:numCache>
                  </c:numRef>
                </c:val>
              </c15:ser>
            </c15:filteredBarSeries>
          </c:ext>
        </c:extLst>
      </c:barChart>
      <c:catAx>
        <c:axId val="46728664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Province or Region</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7287432"/>
        <c:crosses val="autoZero"/>
        <c:auto val="1"/>
        <c:lblAlgn val="ctr"/>
        <c:lblOffset val="100"/>
        <c:noMultiLvlLbl val="0"/>
      </c:catAx>
      <c:valAx>
        <c:axId val="46728743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Deaths per 100,000 Population</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72866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2017: EAS Deaths in Canada &amp; Deaths</a:t>
            </a:r>
            <a:r>
              <a:rPr lang="en-US" baseline="0"/>
              <a:t> from Selected Causes as % of All Deaths</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Comparisons!$K$3</c:f>
              <c:strCache>
                <c:ptCount val="1"/>
                <c:pt idx="0">
                  <c:v>EAS (2017)</c:v>
                </c:pt>
              </c:strCache>
            </c:strRef>
          </c:tx>
          <c:spPr>
            <a:solidFill>
              <a:schemeClr val="tx2"/>
            </a:solidFill>
            <a:ln>
              <a:noFill/>
            </a:ln>
            <a:effectLst/>
          </c:spPr>
          <c:invertIfNegative val="0"/>
          <c:cat>
            <c:strRef>
              <c:extLst>
                <c:ext xmlns:c15="http://schemas.microsoft.com/office/drawing/2012/chart" uri="{02D57815-91ED-43cb-92C2-25804820EDAC}">
                  <c15:fullRef>
                    <c15:sqref>Comparisons!$A$4:$A$19</c15:sqref>
                  </c15:fullRef>
                </c:ext>
              </c:extLst>
              <c:f>(Comparisons!$A$4:$A$11,Comparisons!$A$16)</c:f>
              <c:strCache>
                <c:ptCount val="9"/>
                <c:pt idx="0">
                  <c:v>Canada</c:v>
                </c:pt>
                <c:pt idx="1">
                  <c:v>British Columbia</c:v>
                </c:pt>
                <c:pt idx="2">
                  <c:v>Alberta</c:v>
                </c:pt>
                <c:pt idx="3">
                  <c:v>Saskatchewan</c:v>
                </c:pt>
                <c:pt idx="4">
                  <c:v>Manitoba</c:v>
                </c:pt>
                <c:pt idx="5">
                  <c:v>Ontario</c:v>
                </c:pt>
                <c:pt idx="6">
                  <c:v>Quebec</c:v>
                </c:pt>
                <c:pt idx="7">
                  <c:v>Atlantic Canada</c:v>
                </c:pt>
                <c:pt idx="8">
                  <c:v>Territories</c:v>
                </c:pt>
              </c:strCache>
            </c:strRef>
          </c:cat>
          <c:val>
            <c:numRef>
              <c:extLst>
                <c:ext xmlns:c15="http://schemas.microsoft.com/office/drawing/2012/chart" uri="{02D57815-91ED-43cb-92C2-25804820EDAC}">
                  <c15:fullRef>
                    <c15:sqref>Comparisons!$K$4:$K$19</c15:sqref>
                  </c15:fullRef>
                </c:ext>
              </c:extLst>
              <c:f>(Comparisons!$K$4:$K$11,Comparisons!$K$16)</c:f>
              <c:numCache>
                <c:formatCode>0.0%</c:formatCode>
                <c:ptCount val="9"/>
                <c:pt idx="0">
                  <c:v>9.7727050948899306E-3</c:v>
                </c:pt>
                <c:pt idx="1">
                  <c:v>1.7593097892466412E-2</c:v>
                </c:pt>
                <c:pt idx="2">
                  <c:v>0</c:v>
                </c:pt>
                <c:pt idx="3">
                  <c:v>6.0317460317460322E-3</c:v>
                </c:pt>
                <c:pt idx="4">
                  <c:v>5.6987788331071916E-3</c:v>
                </c:pt>
                <c:pt idx="5">
                  <c:v>8.1233903293894388E-3</c:v>
                </c:pt>
                <c:pt idx="6">
                  <c:v>1.1647408182419645E-2</c:v>
                </c:pt>
                <c:pt idx="7">
                  <c:v>5.1517860944352194E-3</c:v>
                </c:pt>
              </c:numCache>
            </c:numRef>
          </c:val>
        </c:ser>
        <c:ser>
          <c:idx val="3"/>
          <c:order val="3"/>
          <c:tx>
            <c:strRef>
              <c:f>Comparisons!$N$3</c:f>
              <c:strCache>
                <c:ptCount val="1"/>
                <c:pt idx="0">
                  <c:v>Cerebrovascular
Diseases </c:v>
                </c:pt>
              </c:strCache>
            </c:strRef>
          </c:tx>
          <c:spPr>
            <a:solidFill>
              <a:schemeClr val="accent4"/>
            </a:solidFill>
            <a:ln>
              <a:noFill/>
            </a:ln>
            <a:effectLst/>
          </c:spPr>
          <c:invertIfNegative val="0"/>
          <c:cat>
            <c:strRef>
              <c:extLst>
                <c:ext xmlns:c15="http://schemas.microsoft.com/office/drawing/2012/chart" uri="{02D57815-91ED-43cb-92C2-25804820EDAC}">
                  <c15:fullRef>
                    <c15:sqref>Comparisons!$A$4:$A$19</c15:sqref>
                  </c15:fullRef>
                </c:ext>
              </c:extLst>
              <c:f>(Comparisons!$A$4:$A$11,Comparisons!$A$16)</c:f>
              <c:strCache>
                <c:ptCount val="9"/>
                <c:pt idx="0">
                  <c:v>Canada</c:v>
                </c:pt>
                <c:pt idx="1">
                  <c:v>British Columbia</c:v>
                </c:pt>
                <c:pt idx="2">
                  <c:v>Alberta</c:v>
                </c:pt>
                <c:pt idx="3">
                  <c:v>Saskatchewan</c:v>
                </c:pt>
                <c:pt idx="4">
                  <c:v>Manitoba</c:v>
                </c:pt>
                <c:pt idx="5">
                  <c:v>Ontario</c:v>
                </c:pt>
                <c:pt idx="6">
                  <c:v>Quebec</c:v>
                </c:pt>
                <c:pt idx="7">
                  <c:v>Atlantic Canada</c:v>
                </c:pt>
                <c:pt idx="8">
                  <c:v>Territories</c:v>
                </c:pt>
              </c:strCache>
            </c:strRef>
          </c:cat>
          <c:val>
            <c:numRef>
              <c:extLst>
                <c:ext xmlns:c15="http://schemas.microsoft.com/office/drawing/2012/chart" uri="{02D57815-91ED-43cb-92C2-25804820EDAC}">
                  <c15:fullRef>
                    <c15:sqref>Comparisons!$N$4:$N$19</c15:sqref>
                  </c15:fullRef>
                </c:ext>
              </c:extLst>
              <c:f>(Comparisons!$N$4:$N$11,Comparisons!$N$16)</c:f>
              <c:numCache>
                <c:formatCode>0.0%</c:formatCode>
                <c:ptCount val="9"/>
                <c:pt idx="0">
                  <c:v>5.071235306665469E-2</c:v>
                </c:pt>
                <c:pt idx="1">
                  <c:v>6.0705283126737869E-2</c:v>
                </c:pt>
                <c:pt idx="2">
                  <c:v>4.4336518878270406E-2</c:v>
                </c:pt>
                <c:pt idx="3">
                  <c:v>4.9841269841269839E-2</c:v>
                </c:pt>
                <c:pt idx="4">
                  <c:v>4.667571234735414E-2</c:v>
                </c:pt>
                <c:pt idx="5">
                  <c:v>5.1529385731097679E-2</c:v>
                </c:pt>
                <c:pt idx="6">
                  <c:v>4.6805040542827692E-2</c:v>
                </c:pt>
                <c:pt idx="7">
                  <c:v>5.0027674883978371E-2</c:v>
                </c:pt>
                <c:pt idx="8">
                  <c:v>5.0156739811912224E-2</c:v>
                </c:pt>
              </c:numCache>
            </c:numRef>
          </c:val>
        </c:ser>
        <c:ser>
          <c:idx val="4"/>
          <c:order val="4"/>
          <c:tx>
            <c:strRef>
              <c:f>Comparisons!$O$3</c:f>
              <c:strCache>
                <c:ptCount val="1"/>
                <c:pt idx="0">
                  <c:v>Chronic Lower Respiratory Diseases</c:v>
                </c:pt>
              </c:strCache>
            </c:strRef>
          </c:tx>
          <c:spPr>
            <a:solidFill>
              <a:schemeClr val="accent5"/>
            </a:solidFill>
            <a:ln>
              <a:noFill/>
            </a:ln>
            <a:effectLst/>
          </c:spPr>
          <c:invertIfNegative val="0"/>
          <c:cat>
            <c:strRef>
              <c:extLst>
                <c:ext xmlns:c15="http://schemas.microsoft.com/office/drawing/2012/chart" uri="{02D57815-91ED-43cb-92C2-25804820EDAC}">
                  <c15:fullRef>
                    <c15:sqref>Comparisons!$A$4:$A$19</c15:sqref>
                  </c15:fullRef>
                </c:ext>
              </c:extLst>
              <c:f>(Comparisons!$A$4:$A$11,Comparisons!$A$16)</c:f>
              <c:strCache>
                <c:ptCount val="9"/>
                <c:pt idx="0">
                  <c:v>Canada</c:v>
                </c:pt>
                <c:pt idx="1">
                  <c:v>British Columbia</c:v>
                </c:pt>
                <c:pt idx="2">
                  <c:v>Alberta</c:v>
                </c:pt>
                <c:pt idx="3">
                  <c:v>Saskatchewan</c:v>
                </c:pt>
                <c:pt idx="4">
                  <c:v>Manitoba</c:v>
                </c:pt>
                <c:pt idx="5">
                  <c:v>Ontario</c:v>
                </c:pt>
                <c:pt idx="6">
                  <c:v>Quebec</c:v>
                </c:pt>
                <c:pt idx="7">
                  <c:v>Atlantic Canada</c:v>
                </c:pt>
                <c:pt idx="8">
                  <c:v>Territories</c:v>
                </c:pt>
              </c:strCache>
            </c:strRef>
          </c:cat>
          <c:val>
            <c:numRef>
              <c:extLst>
                <c:ext xmlns:c15="http://schemas.microsoft.com/office/drawing/2012/chart" uri="{02D57815-91ED-43cb-92C2-25804820EDAC}">
                  <c15:fullRef>
                    <c15:sqref>Comparisons!$O$4:$O$19</c15:sqref>
                  </c15:fullRef>
                </c:ext>
              </c:extLst>
              <c:f>(Comparisons!$O$4:$O$11,Comparisons!$O$16)</c:f>
              <c:numCache>
                <c:formatCode>0.0%</c:formatCode>
                <c:ptCount val="9"/>
                <c:pt idx="0">
                  <c:v>4.6004498284140369E-2</c:v>
                </c:pt>
                <c:pt idx="1">
                  <c:v>4.7529949845378242E-2</c:v>
                </c:pt>
                <c:pt idx="2">
                  <c:v>4.6138179539401539E-2</c:v>
                </c:pt>
                <c:pt idx="3">
                  <c:v>4.8888888888888891E-2</c:v>
                </c:pt>
                <c:pt idx="4">
                  <c:v>1.0146835278154681E-2</c:v>
                </c:pt>
                <c:pt idx="5">
                  <c:v>4.1672114988080752E-2</c:v>
                </c:pt>
                <c:pt idx="6">
                  <c:v>4.7666671795424123E-2</c:v>
                </c:pt>
                <c:pt idx="7">
                  <c:v>5.29228935155618E-2</c:v>
                </c:pt>
                <c:pt idx="8">
                  <c:v>7.6802507836990594E-2</c:v>
                </c:pt>
              </c:numCache>
            </c:numRef>
          </c:val>
        </c:ser>
        <c:ser>
          <c:idx val="5"/>
          <c:order val="5"/>
          <c:tx>
            <c:strRef>
              <c:f>Comparisons!$P$3</c:f>
              <c:strCache>
                <c:ptCount val="1"/>
                <c:pt idx="0">
                  <c:v>Alzheimer's Disease </c:v>
                </c:pt>
              </c:strCache>
            </c:strRef>
          </c:tx>
          <c:spPr>
            <a:solidFill>
              <a:schemeClr val="accent6"/>
            </a:solidFill>
            <a:ln>
              <a:noFill/>
            </a:ln>
            <a:effectLst/>
          </c:spPr>
          <c:invertIfNegative val="0"/>
          <c:cat>
            <c:strRef>
              <c:extLst>
                <c:ext xmlns:c15="http://schemas.microsoft.com/office/drawing/2012/chart" uri="{02D57815-91ED-43cb-92C2-25804820EDAC}">
                  <c15:fullRef>
                    <c15:sqref>Comparisons!$A$4:$A$19</c15:sqref>
                  </c15:fullRef>
                </c:ext>
              </c:extLst>
              <c:f>(Comparisons!$A$4:$A$11,Comparisons!$A$16)</c:f>
              <c:strCache>
                <c:ptCount val="9"/>
                <c:pt idx="0">
                  <c:v>Canada</c:v>
                </c:pt>
                <c:pt idx="1">
                  <c:v>British Columbia</c:v>
                </c:pt>
                <c:pt idx="2">
                  <c:v>Alberta</c:v>
                </c:pt>
                <c:pt idx="3">
                  <c:v>Saskatchewan</c:v>
                </c:pt>
                <c:pt idx="4">
                  <c:v>Manitoba</c:v>
                </c:pt>
                <c:pt idx="5">
                  <c:v>Ontario</c:v>
                </c:pt>
                <c:pt idx="6">
                  <c:v>Quebec</c:v>
                </c:pt>
                <c:pt idx="7">
                  <c:v>Atlantic Canada</c:v>
                </c:pt>
                <c:pt idx="8">
                  <c:v>Territories</c:v>
                </c:pt>
              </c:strCache>
            </c:strRef>
          </c:cat>
          <c:val>
            <c:numRef>
              <c:extLst>
                <c:ext xmlns:c15="http://schemas.microsoft.com/office/drawing/2012/chart" uri="{02D57815-91ED-43cb-92C2-25804820EDAC}">
                  <c15:fullRef>
                    <c15:sqref>Comparisons!$P$4:$P$19</c15:sqref>
                  </c15:fullRef>
                </c:ext>
              </c:extLst>
              <c:f>(Comparisons!$P$4:$P$11,Comparisons!$P$16)</c:f>
              <c:numCache>
                <c:formatCode>0.0%</c:formatCode>
                <c:ptCount val="9"/>
                <c:pt idx="0">
                  <c:v>2.4650746782529293E-2</c:v>
                </c:pt>
                <c:pt idx="1">
                  <c:v>2.6605535614978821E-2</c:v>
                </c:pt>
                <c:pt idx="2">
                  <c:v>1.1469358256305811E-2</c:v>
                </c:pt>
                <c:pt idx="3">
                  <c:v>9.9856215873015859E-3</c:v>
                </c:pt>
                <c:pt idx="4">
                  <c:v>6.6033469018543641E-3</c:v>
                </c:pt>
                <c:pt idx="5">
                  <c:v>2.1632545791045978E-2</c:v>
                </c:pt>
                <c:pt idx="6">
                  <c:v>3.8811963873032478E-2</c:v>
                </c:pt>
                <c:pt idx="7">
                  <c:v>2.4546331757993787E-2</c:v>
                </c:pt>
                <c:pt idx="8" formatCode="0.00%">
                  <c:v>1.004608914838983E-4</c:v>
                </c:pt>
              </c:numCache>
            </c:numRef>
          </c:val>
        </c:ser>
        <c:ser>
          <c:idx val="6"/>
          <c:order val="6"/>
          <c:tx>
            <c:strRef>
              <c:f>Comparisons!$Q$3</c:f>
              <c:strCache>
                <c:ptCount val="1"/>
                <c:pt idx="0">
                  <c:v>Motor Vehicle Collisions </c:v>
                </c:pt>
              </c:strCache>
            </c:strRef>
          </c:tx>
          <c:spPr>
            <a:solidFill>
              <a:srgbClr val="FFFF00"/>
            </a:solidFill>
            <a:ln>
              <a:noFill/>
            </a:ln>
            <a:effectLst/>
          </c:spPr>
          <c:invertIfNegative val="0"/>
          <c:cat>
            <c:strRef>
              <c:extLst>
                <c:ext xmlns:c15="http://schemas.microsoft.com/office/drawing/2012/chart" uri="{02D57815-91ED-43cb-92C2-25804820EDAC}">
                  <c15:fullRef>
                    <c15:sqref>Comparisons!$A$4:$A$19</c15:sqref>
                  </c15:fullRef>
                </c:ext>
              </c:extLst>
              <c:f>(Comparisons!$A$4:$A$11,Comparisons!$A$16)</c:f>
              <c:strCache>
                <c:ptCount val="9"/>
                <c:pt idx="0">
                  <c:v>Canada</c:v>
                </c:pt>
                <c:pt idx="1">
                  <c:v>British Columbia</c:v>
                </c:pt>
                <c:pt idx="2">
                  <c:v>Alberta</c:v>
                </c:pt>
                <c:pt idx="3">
                  <c:v>Saskatchewan</c:v>
                </c:pt>
                <c:pt idx="4">
                  <c:v>Manitoba</c:v>
                </c:pt>
                <c:pt idx="5">
                  <c:v>Ontario</c:v>
                </c:pt>
                <c:pt idx="6">
                  <c:v>Quebec</c:v>
                </c:pt>
                <c:pt idx="7">
                  <c:v>Atlantic Canada</c:v>
                </c:pt>
                <c:pt idx="8">
                  <c:v>Territories</c:v>
                </c:pt>
              </c:strCache>
            </c:strRef>
          </c:cat>
          <c:val>
            <c:numRef>
              <c:extLst>
                <c:ext xmlns:c15="http://schemas.microsoft.com/office/drawing/2012/chart" uri="{02D57815-91ED-43cb-92C2-25804820EDAC}">
                  <c15:fullRef>
                    <c15:sqref>Comparisons!$Q$4:$Q$19</c15:sqref>
                  </c15:fullRef>
                </c:ext>
              </c:extLst>
              <c:f>(Comparisons!$Q$4:$Q$11,Comparisons!$Q$16)</c:f>
              <c:numCache>
                <c:formatCode>0.0%</c:formatCode>
                <c:ptCount val="9"/>
                <c:pt idx="0">
                  <c:v>7.1029478356217698E-3</c:v>
                </c:pt>
                <c:pt idx="1">
                  <c:v>7.1723707803851254E-3</c:v>
                </c:pt>
                <c:pt idx="2">
                  <c:v>0</c:v>
                </c:pt>
                <c:pt idx="3">
                  <c:v>1.0793650793650795E-2</c:v>
                </c:pt>
                <c:pt idx="4">
                  <c:v>4.2514699231117146E-3</c:v>
                </c:pt>
                <c:pt idx="5">
                  <c:v>4.8582262947726293E-3</c:v>
                </c:pt>
                <c:pt idx="6">
                  <c:v>5.5236717800378502E-3</c:v>
                </c:pt>
                <c:pt idx="7">
                  <c:v>6.013649550815345E-3</c:v>
                </c:pt>
                <c:pt idx="8">
                  <c:v>1.3100564975995937E-2</c:v>
                </c:pt>
              </c:numCache>
            </c:numRef>
          </c:val>
        </c:ser>
        <c:ser>
          <c:idx val="7"/>
          <c:order val="7"/>
          <c:tx>
            <c:strRef>
              <c:f>Comparisons!$R$3</c:f>
              <c:strCache>
                <c:ptCount val="1"/>
                <c:pt idx="0">
                  <c:v>Non-Medical Homicide </c:v>
                </c:pt>
              </c:strCache>
            </c:strRef>
          </c:tx>
          <c:spPr>
            <a:solidFill>
              <a:schemeClr val="accent2">
                <a:lumMod val="60000"/>
              </a:schemeClr>
            </a:solidFill>
            <a:ln>
              <a:noFill/>
            </a:ln>
            <a:effectLst/>
          </c:spPr>
          <c:invertIfNegative val="0"/>
          <c:cat>
            <c:strRef>
              <c:extLst>
                <c:ext xmlns:c15="http://schemas.microsoft.com/office/drawing/2012/chart" uri="{02D57815-91ED-43cb-92C2-25804820EDAC}">
                  <c15:fullRef>
                    <c15:sqref>Comparisons!$A$4:$A$19</c15:sqref>
                  </c15:fullRef>
                </c:ext>
              </c:extLst>
              <c:f>(Comparisons!$A$4:$A$11,Comparisons!$A$16)</c:f>
              <c:strCache>
                <c:ptCount val="9"/>
                <c:pt idx="0">
                  <c:v>Canada</c:v>
                </c:pt>
                <c:pt idx="1">
                  <c:v>British Columbia</c:v>
                </c:pt>
                <c:pt idx="2">
                  <c:v>Alberta</c:v>
                </c:pt>
                <c:pt idx="3">
                  <c:v>Saskatchewan</c:v>
                </c:pt>
                <c:pt idx="4">
                  <c:v>Manitoba</c:v>
                </c:pt>
                <c:pt idx="5">
                  <c:v>Ontario</c:v>
                </c:pt>
                <c:pt idx="6">
                  <c:v>Quebec</c:v>
                </c:pt>
                <c:pt idx="7">
                  <c:v>Atlantic Canada</c:v>
                </c:pt>
                <c:pt idx="8">
                  <c:v>Territories</c:v>
                </c:pt>
              </c:strCache>
            </c:strRef>
          </c:cat>
          <c:val>
            <c:numRef>
              <c:extLst>
                <c:ext xmlns:c15="http://schemas.microsoft.com/office/drawing/2012/chart" uri="{02D57815-91ED-43cb-92C2-25804820EDAC}">
                  <c15:fullRef>
                    <c15:sqref>Comparisons!$R$4:$R$19</c15:sqref>
                  </c15:fullRef>
                </c:ext>
              </c:extLst>
              <c:f>(Comparisons!$R$4:$R$11,Comparisons!$R$16)</c:f>
              <c:numCache>
                <c:formatCode>0.0%</c:formatCode>
                <c:ptCount val="9"/>
                <c:pt idx="0">
                  <c:v>2.2903077320339952E-3</c:v>
                </c:pt>
                <c:pt idx="1">
                  <c:v>3.0664483771211766E-3</c:v>
                </c:pt>
                <c:pt idx="2">
                  <c:v>4.6216512611624624E-3</c:v>
                </c:pt>
                <c:pt idx="3">
                  <c:v>3.9153439153439152E-3</c:v>
                </c:pt>
                <c:pt idx="4">
                  <c:v>4.2514699231117146E-3</c:v>
                </c:pt>
                <c:pt idx="5">
                  <c:v>1.8977169303460429E-3</c:v>
                </c:pt>
                <c:pt idx="6">
                  <c:v>1.4309233302047912E-3</c:v>
                </c:pt>
                <c:pt idx="7">
                  <c:v>1.4901860603738239E-3</c:v>
                </c:pt>
                <c:pt idx="8">
                  <c:v>1.2539184952978056E-2</c:v>
                </c:pt>
              </c:numCache>
            </c:numRef>
          </c:val>
        </c:ser>
        <c:ser>
          <c:idx val="8"/>
          <c:order val="8"/>
          <c:tx>
            <c:strRef>
              <c:f>Comparisons!$S$3</c:f>
              <c:strCache>
                <c:ptCount val="1"/>
                <c:pt idx="0">
                  <c:v>Suicide </c:v>
                </c:pt>
              </c:strCache>
            </c:strRef>
          </c:tx>
          <c:spPr>
            <a:solidFill>
              <a:schemeClr val="accent3">
                <a:lumMod val="60000"/>
              </a:schemeClr>
            </a:solidFill>
            <a:ln>
              <a:noFill/>
            </a:ln>
            <a:effectLst/>
          </c:spPr>
          <c:invertIfNegative val="0"/>
          <c:cat>
            <c:strRef>
              <c:extLst>
                <c:ext xmlns:c15="http://schemas.microsoft.com/office/drawing/2012/chart" uri="{02D57815-91ED-43cb-92C2-25804820EDAC}">
                  <c15:fullRef>
                    <c15:sqref>Comparisons!$A$4:$A$19</c15:sqref>
                  </c15:fullRef>
                </c:ext>
              </c:extLst>
              <c:f>(Comparisons!$A$4:$A$11,Comparisons!$A$16)</c:f>
              <c:strCache>
                <c:ptCount val="9"/>
                <c:pt idx="0">
                  <c:v>Canada</c:v>
                </c:pt>
                <c:pt idx="1">
                  <c:v>British Columbia</c:v>
                </c:pt>
                <c:pt idx="2">
                  <c:v>Alberta</c:v>
                </c:pt>
                <c:pt idx="3">
                  <c:v>Saskatchewan</c:v>
                </c:pt>
                <c:pt idx="4">
                  <c:v>Manitoba</c:v>
                </c:pt>
                <c:pt idx="5">
                  <c:v>Ontario</c:v>
                </c:pt>
                <c:pt idx="6">
                  <c:v>Quebec</c:v>
                </c:pt>
                <c:pt idx="7">
                  <c:v>Atlantic Canada</c:v>
                </c:pt>
                <c:pt idx="8">
                  <c:v>Territories</c:v>
                </c:pt>
              </c:strCache>
            </c:strRef>
          </c:cat>
          <c:val>
            <c:numRef>
              <c:extLst>
                <c:ext xmlns:c15="http://schemas.microsoft.com/office/drawing/2012/chart" uri="{02D57815-91ED-43cb-92C2-25804820EDAC}">
                  <c15:fullRef>
                    <c15:sqref>Comparisons!$S$4:$S$19</c15:sqref>
                  </c15:fullRef>
                </c:ext>
              </c:extLst>
              <c:f>(Comparisons!$S$4:$S$11,Comparisons!$S$16)</c:f>
              <c:numCache>
                <c:formatCode>0.0%</c:formatCode>
                <c:ptCount val="9"/>
                <c:pt idx="0">
                  <c:v>1.4872030926639048E-2</c:v>
                </c:pt>
                <c:pt idx="1">
                  <c:v>1.1128276915880564E-2</c:v>
                </c:pt>
                <c:pt idx="2">
                  <c:v>2.3104939096036347E-2</c:v>
                </c:pt>
                <c:pt idx="3">
                  <c:v>1.8388156825396823E-2</c:v>
                </c:pt>
                <c:pt idx="4">
                  <c:v>1.7032187788331071E-2</c:v>
                </c:pt>
                <c:pt idx="5">
                  <c:v>0</c:v>
                </c:pt>
                <c:pt idx="6">
                  <c:v>1.3277777114458478E-2</c:v>
                </c:pt>
                <c:pt idx="7">
                  <c:v>1.4498850768510239E-2</c:v>
                </c:pt>
                <c:pt idx="8">
                  <c:v>8.0082520376175539E-2</c:v>
                </c:pt>
              </c:numCache>
            </c:numRef>
          </c:val>
        </c:ser>
        <c:dLbls>
          <c:showLegendKey val="0"/>
          <c:showVal val="0"/>
          <c:showCatName val="0"/>
          <c:showSerName val="0"/>
          <c:showPercent val="0"/>
          <c:showBubbleSize val="0"/>
        </c:dLbls>
        <c:gapWidth val="182"/>
        <c:axId val="467283512"/>
        <c:axId val="467289000"/>
        <c:extLst>
          <c:ext xmlns:c15="http://schemas.microsoft.com/office/drawing/2012/chart" uri="{02D57815-91ED-43cb-92C2-25804820EDAC}">
            <c15:filteredBarSeries>
              <c15:ser>
                <c:idx val="1"/>
                <c:order val="1"/>
                <c:tx>
                  <c:strRef>
                    <c:extLst>
                      <c:ext uri="{02D57815-91ED-43cb-92C2-25804820EDAC}">
                        <c15:formulaRef>
                          <c15:sqref>Comparisons!$L$3</c15:sqref>
                        </c15:formulaRef>
                      </c:ext>
                    </c:extLst>
                    <c:strCache>
                      <c:ptCount val="1"/>
                      <c:pt idx="0">
                        <c:v>Malignant Neoplasms </c:v>
                      </c:pt>
                    </c:strCache>
                  </c:strRef>
                </c:tx>
                <c:spPr>
                  <a:solidFill>
                    <a:schemeClr val="accent2"/>
                  </a:solidFill>
                  <a:ln>
                    <a:noFill/>
                  </a:ln>
                  <a:effectLst/>
                </c:spPr>
                <c:invertIfNegative val="0"/>
                <c:cat>
                  <c:strRef>
                    <c:extLst>
                      <c:ext uri="{02D57815-91ED-43cb-92C2-25804820EDAC}">
                        <c15:fullRef>
                          <c15:sqref>Comparisons!$A$4:$A$19</c15:sqref>
                        </c15:fullRef>
                        <c15:formulaRef>
                          <c15:sqref>(Comparisons!$A$4:$A$11,Comparisons!$A$16)</c15:sqref>
                        </c15:formulaRef>
                      </c:ext>
                    </c:extLst>
                    <c:strCache>
                      <c:ptCount val="9"/>
                      <c:pt idx="0">
                        <c:v>Canada</c:v>
                      </c:pt>
                      <c:pt idx="1">
                        <c:v>British Columbia</c:v>
                      </c:pt>
                      <c:pt idx="2">
                        <c:v>Alberta</c:v>
                      </c:pt>
                      <c:pt idx="3">
                        <c:v>Saskatchewan</c:v>
                      </c:pt>
                      <c:pt idx="4">
                        <c:v>Manitoba</c:v>
                      </c:pt>
                      <c:pt idx="5">
                        <c:v>Ontario</c:v>
                      </c:pt>
                      <c:pt idx="6">
                        <c:v>Quebec</c:v>
                      </c:pt>
                      <c:pt idx="7">
                        <c:v>Atlantic Canada</c:v>
                      </c:pt>
                      <c:pt idx="8">
                        <c:v>Territories</c:v>
                      </c:pt>
                    </c:strCache>
                  </c:strRef>
                </c:cat>
                <c:val>
                  <c:numRef>
                    <c:extLst>
                      <c:ext uri="{02D57815-91ED-43cb-92C2-25804820EDAC}">
                        <c15:fullRef>
                          <c15:sqref>Comparisons!$L$4:$L$19</c15:sqref>
                        </c15:fullRef>
                        <c15:formulaRef>
                          <c15:sqref>(Comparisons!$L$4:$L$11,Comparisons!$L$16)</c15:sqref>
                        </c15:formulaRef>
                      </c:ext>
                    </c:extLst>
                    <c:numCache>
                      <c:formatCode>0.0%</c:formatCode>
                      <c:ptCount val="9"/>
                      <c:pt idx="0">
                        <c:v>0.29595865470617072</c:v>
                      </c:pt>
                      <c:pt idx="1">
                        <c:v>0.27332969517424183</c:v>
                      </c:pt>
                      <c:pt idx="2">
                        <c:v>0.26319912266959111</c:v>
                      </c:pt>
                      <c:pt idx="3">
                        <c:v>0.25132275132275134</c:v>
                      </c:pt>
                      <c:pt idx="4">
                        <c:v>0.19755766621438264</c:v>
                      </c:pt>
                      <c:pt idx="5">
                        <c:v>0.29309286957221459</c:v>
                      </c:pt>
                      <c:pt idx="6">
                        <c:v>0.32692751527087532</c:v>
                      </c:pt>
                      <c:pt idx="7">
                        <c:v>0.284497807297654</c:v>
                      </c:pt>
                      <c:pt idx="8">
                        <c:v>0.26959247648902823</c:v>
                      </c:pt>
                    </c:numCache>
                  </c:numRef>
                </c:val>
              </c15:ser>
            </c15:filteredBarSeries>
            <c15:filteredBarSeries>
              <c15:ser>
                <c:idx val="2"/>
                <c:order val="2"/>
                <c:tx>
                  <c:strRef>
                    <c:extLst xmlns:c15="http://schemas.microsoft.com/office/drawing/2012/chart">
                      <c:ext xmlns:c15="http://schemas.microsoft.com/office/drawing/2012/chart" uri="{02D57815-91ED-43cb-92C2-25804820EDAC}">
                        <c15:formulaRef>
                          <c15:sqref>Comparisons!$M$3</c15:sqref>
                        </c15:formulaRef>
                      </c:ext>
                    </c:extLst>
                    <c:strCache>
                      <c:ptCount val="1"/>
                      <c:pt idx="0">
                        <c:v> Heart Diseases </c:v>
                      </c:pt>
                    </c:strCache>
                  </c:strRef>
                </c:tx>
                <c:spPr>
                  <a:solidFill>
                    <a:schemeClr val="accent3"/>
                  </a:solidFill>
                  <a:ln>
                    <a:noFill/>
                  </a:ln>
                  <a:effectLst/>
                </c:spPr>
                <c:invertIfNegative val="0"/>
                <c:cat>
                  <c:strRef>
                    <c:extLst>
                      <c:ext xmlns:c15="http://schemas.microsoft.com/office/drawing/2012/chart" uri="{02D57815-91ED-43cb-92C2-25804820EDAC}">
                        <c15:fullRef>
                          <c15:sqref>Comparisons!$A$4:$A$19</c15:sqref>
                        </c15:fullRef>
                        <c15:formulaRef>
                          <c15:sqref>(Comparisons!$A$4:$A$11,Comparisons!$A$16)</c15:sqref>
                        </c15:formulaRef>
                      </c:ext>
                    </c:extLst>
                    <c:strCache>
                      <c:ptCount val="9"/>
                      <c:pt idx="0">
                        <c:v>Canada</c:v>
                      </c:pt>
                      <c:pt idx="1">
                        <c:v>British Columbia</c:v>
                      </c:pt>
                      <c:pt idx="2">
                        <c:v>Alberta</c:v>
                      </c:pt>
                      <c:pt idx="3">
                        <c:v>Saskatchewan</c:v>
                      </c:pt>
                      <c:pt idx="4">
                        <c:v>Manitoba</c:v>
                      </c:pt>
                      <c:pt idx="5">
                        <c:v>Ontario</c:v>
                      </c:pt>
                      <c:pt idx="6">
                        <c:v>Quebec</c:v>
                      </c:pt>
                      <c:pt idx="7">
                        <c:v>Atlantic Canada</c:v>
                      </c:pt>
                      <c:pt idx="8">
                        <c:v>Territories</c:v>
                      </c:pt>
                    </c:strCache>
                  </c:strRef>
                </c:cat>
                <c:val>
                  <c:numRef>
                    <c:extLst>
                      <c:ext xmlns:c15="http://schemas.microsoft.com/office/drawing/2012/chart" uri="{02D57815-91ED-43cb-92C2-25804820EDAC}">
                        <c15:fullRef>
                          <c15:sqref>Comparisons!$M$4:$M$19</c15:sqref>
                        </c15:fullRef>
                        <c15:formulaRef>
                          <c15:sqref>(Comparisons!$M$4:$M$11,Comparisons!$M$16)</c15:sqref>
                        </c15:formulaRef>
                      </c:ext>
                    </c:extLst>
                    <c:numCache>
                      <c:formatCode>0.0%</c:formatCode>
                      <c:ptCount val="9"/>
                      <c:pt idx="0">
                        <c:v>0.26037655353594324</c:v>
                      </c:pt>
                      <c:pt idx="1">
                        <c:v>0.18972999662170942</c:v>
                      </c:pt>
                      <c:pt idx="2">
                        <c:v>0.20511514961616795</c:v>
                      </c:pt>
                      <c:pt idx="3">
                        <c:v>0.20507936507936508</c:v>
                      </c:pt>
                      <c:pt idx="4">
                        <c:v>5.8073270013568518E-2</c:v>
                      </c:pt>
                      <c:pt idx="5">
                        <c:v>0.19402729860489443</c:v>
                      </c:pt>
                      <c:pt idx="6">
                        <c:v>0.18137337867154923</c:v>
                      </c:pt>
                      <c:pt idx="7">
                        <c:v>0.18878528547707243</c:v>
                      </c:pt>
                      <c:pt idx="8">
                        <c:v>0.10344827586206896</c:v>
                      </c:pt>
                    </c:numCache>
                  </c:numRef>
                </c:val>
              </c15:ser>
            </c15:filteredBarSeries>
          </c:ext>
        </c:extLst>
      </c:barChart>
      <c:catAx>
        <c:axId val="46728351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Province or Region</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7289000"/>
        <c:crosses val="autoZero"/>
        <c:auto val="1"/>
        <c:lblAlgn val="ctr"/>
        <c:lblOffset val="100"/>
        <c:noMultiLvlLbl val="0"/>
      </c:catAx>
      <c:valAx>
        <c:axId val="46728900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Deaths as % of All Deaths</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72835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317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2017: Proportion</a:t>
            </a:r>
            <a:r>
              <a:rPr lang="en-US" baseline="0"/>
              <a:t> of Practitioners Needed </a:t>
            </a:r>
          </a:p>
          <a:p>
            <a:pPr>
              <a:defRPr/>
            </a:pPr>
            <a:r>
              <a:rPr lang="en-US" baseline="0"/>
              <a:t>to Meet Demand for Euthanasia &amp; Assisted Suicide in Canada</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'Supply &amp; Demand'!$G$3:$G$4</c:f>
              <c:strCache>
                <c:ptCount val="2"/>
                <c:pt idx="0">
                  <c:v> % of Eligible Practitioners Needed if Each Participates in Only</c:v>
                </c:pt>
                <c:pt idx="1">
                  <c:v>1 death</c:v>
                </c:pt>
              </c:strCache>
            </c:strRef>
          </c:tx>
          <c:spPr>
            <a:solidFill>
              <a:srgbClr val="FF0000"/>
            </a:solidFill>
            <a:ln>
              <a:noFill/>
            </a:ln>
            <a:effectLst/>
          </c:spPr>
          <c:invertIfNegative val="0"/>
          <c:cat>
            <c:strRef>
              <c:f>'Supply &amp; Demand'!$A$5:$A$12</c:f>
              <c:strCache>
                <c:ptCount val="8"/>
                <c:pt idx="0">
                  <c:v>Canada</c:v>
                </c:pt>
                <c:pt idx="1">
                  <c:v>British Columbia</c:v>
                </c:pt>
                <c:pt idx="2">
                  <c:v>Alberta</c:v>
                </c:pt>
                <c:pt idx="3">
                  <c:v>Saskatchewan</c:v>
                </c:pt>
                <c:pt idx="4">
                  <c:v>Manitoba</c:v>
                </c:pt>
                <c:pt idx="5">
                  <c:v>Ontario</c:v>
                </c:pt>
                <c:pt idx="6">
                  <c:v>Quebec</c:v>
                </c:pt>
                <c:pt idx="7">
                  <c:v>Atlantic Canada</c:v>
                </c:pt>
              </c:strCache>
            </c:strRef>
          </c:cat>
          <c:val>
            <c:numRef>
              <c:f>'Supply &amp; Demand'!$G$5:$G$12</c:f>
              <c:numCache>
                <c:formatCode>0.0%</c:formatCode>
                <c:ptCount val="8"/>
                <c:pt idx="0">
                  <c:v>5.8874760494687338E-2</c:v>
                </c:pt>
                <c:pt idx="1">
                  <c:v>0.10405779280664003</c:v>
                </c:pt>
                <c:pt idx="2">
                  <c:v>3.5172413793103451E-2</c:v>
                </c:pt>
                <c:pt idx="3">
                  <c:v>4.2284866468842733E-2</c:v>
                </c:pt>
                <c:pt idx="4">
                  <c:v>4.197201865423051E-2</c:v>
                </c:pt>
                <c:pt idx="5">
                  <c:v>4.6625357748200841E-2</c:v>
                </c:pt>
                <c:pt idx="6">
                  <c:v>7.2274202787855638E-2</c:v>
                </c:pt>
                <c:pt idx="7">
                  <c:v>3.7834358664751336E-2</c:v>
                </c:pt>
              </c:numCache>
            </c:numRef>
          </c:val>
        </c:ser>
        <c:ser>
          <c:idx val="1"/>
          <c:order val="1"/>
          <c:tx>
            <c:strRef>
              <c:f>'Supply &amp; Demand'!$H$3:$H$4</c:f>
              <c:strCache>
                <c:ptCount val="2"/>
                <c:pt idx="0">
                  <c:v> % of Eligible Practitioners Needed if Each Participates in Only</c:v>
                </c:pt>
                <c:pt idx="1">
                  <c:v>2 deaths</c:v>
                </c:pt>
              </c:strCache>
            </c:strRef>
          </c:tx>
          <c:spPr>
            <a:solidFill>
              <a:schemeClr val="tx2"/>
            </a:solidFill>
            <a:ln>
              <a:noFill/>
            </a:ln>
            <a:effectLst/>
          </c:spPr>
          <c:invertIfNegative val="0"/>
          <c:cat>
            <c:strRef>
              <c:f>'Supply &amp; Demand'!$A$5:$A$12</c:f>
              <c:strCache>
                <c:ptCount val="8"/>
                <c:pt idx="0">
                  <c:v>Canada</c:v>
                </c:pt>
                <c:pt idx="1">
                  <c:v>British Columbia</c:v>
                </c:pt>
                <c:pt idx="2">
                  <c:v>Alberta</c:v>
                </c:pt>
                <c:pt idx="3">
                  <c:v>Saskatchewan</c:v>
                </c:pt>
                <c:pt idx="4">
                  <c:v>Manitoba</c:v>
                </c:pt>
                <c:pt idx="5">
                  <c:v>Ontario</c:v>
                </c:pt>
                <c:pt idx="6">
                  <c:v>Quebec</c:v>
                </c:pt>
                <c:pt idx="7">
                  <c:v>Atlantic Canada</c:v>
                </c:pt>
              </c:strCache>
            </c:strRef>
          </c:cat>
          <c:val>
            <c:numRef>
              <c:f>'Supply &amp; Demand'!$H$5:$H$12</c:f>
              <c:numCache>
                <c:formatCode>0.0%</c:formatCode>
                <c:ptCount val="8"/>
                <c:pt idx="0">
                  <c:v>2.9437380247343669E-2</c:v>
                </c:pt>
                <c:pt idx="1">
                  <c:v>5.2028896403320014E-2</c:v>
                </c:pt>
                <c:pt idx="2">
                  <c:v>1.7586206896551725E-2</c:v>
                </c:pt>
                <c:pt idx="3">
                  <c:v>2.1142433234421366E-2</c:v>
                </c:pt>
                <c:pt idx="4">
                  <c:v>2.0986009327115255E-2</c:v>
                </c:pt>
                <c:pt idx="5">
                  <c:v>2.331267887410042E-2</c:v>
                </c:pt>
                <c:pt idx="6">
                  <c:v>3.6137101393927819E-2</c:v>
                </c:pt>
                <c:pt idx="7">
                  <c:v>1.8917179332375668E-2</c:v>
                </c:pt>
              </c:numCache>
            </c:numRef>
          </c:val>
        </c:ser>
        <c:ser>
          <c:idx val="2"/>
          <c:order val="2"/>
          <c:tx>
            <c:strRef>
              <c:f>'Supply &amp; Demand'!$I$3:$I$4</c:f>
              <c:strCache>
                <c:ptCount val="2"/>
                <c:pt idx="0">
                  <c:v> % of Eligible Practitioners Needed if Each Participates in Only</c:v>
                </c:pt>
                <c:pt idx="1">
                  <c:v>3 deaths</c:v>
                </c:pt>
              </c:strCache>
            </c:strRef>
          </c:tx>
          <c:spPr>
            <a:solidFill>
              <a:schemeClr val="accent3">
                <a:lumMod val="50000"/>
              </a:schemeClr>
            </a:solidFill>
            <a:ln>
              <a:noFill/>
            </a:ln>
            <a:effectLst/>
          </c:spPr>
          <c:invertIfNegative val="0"/>
          <c:cat>
            <c:strRef>
              <c:f>'Supply &amp; Demand'!$A$5:$A$12</c:f>
              <c:strCache>
                <c:ptCount val="8"/>
                <c:pt idx="0">
                  <c:v>Canada</c:v>
                </c:pt>
                <c:pt idx="1">
                  <c:v>British Columbia</c:v>
                </c:pt>
                <c:pt idx="2">
                  <c:v>Alberta</c:v>
                </c:pt>
                <c:pt idx="3">
                  <c:v>Saskatchewan</c:v>
                </c:pt>
                <c:pt idx="4">
                  <c:v>Manitoba</c:v>
                </c:pt>
                <c:pt idx="5">
                  <c:v>Ontario</c:v>
                </c:pt>
                <c:pt idx="6">
                  <c:v>Quebec</c:v>
                </c:pt>
                <c:pt idx="7">
                  <c:v>Atlantic Canada</c:v>
                </c:pt>
              </c:strCache>
            </c:strRef>
          </c:cat>
          <c:val>
            <c:numRef>
              <c:f>'Supply &amp; Demand'!$I$5:$I$12</c:f>
              <c:numCache>
                <c:formatCode>0.0%</c:formatCode>
                <c:ptCount val="8"/>
                <c:pt idx="0">
                  <c:v>1.9624920164895778E-2</c:v>
                </c:pt>
                <c:pt idx="1">
                  <c:v>3.4685930935546679E-2</c:v>
                </c:pt>
                <c:pt idx="2">
                  <c:v>1.1724137931034483E-2</c:v>
                </c:pt>
                <c:pt idx="3">
                  <c:v>1.4094955489614244E-2</c:v>
                </c:pt>
                <c:pt idx="4">
                  <c:v>1.3990672884743503E-2</c:v>
                </c:pt>
                <c:pt idx="5">
                  <c:v>1.5541785916066947E-2</c:v>
                </c:pt>
                <c:pt idx="6">
                  <c:v>2.4091400929285214E-2</c:v>
                </c:pt>
                <c:pt idx="7">
                  <c:v>1.2611452888250446E-2</c:v>
                </c:pt>
              </c:numCache>
            </c:numRef>
          </c:val>
        </c:ser>
        <c:ser>
          <c:idx val="3"/>
          <c:order val="3"/>
          <c:tx>
            <c:strRef>
              <c:f>'Supply &amp; Demand'!$J$3:$J$4</c:f>
              <c:strCache>
                <c:ptCount val="2"/>
                <c:pt idx="0">
                  <c:v> % of Eligible Practitioners Needed if Each Participates in Only</c:v>
                </c:pt>
                <c:pt idx="1">
                  <c:v>4 deaths</c:v>
                </c:pt>
              </c:strCache>
            </c:strRef>
          </c:tx>
          <c:spPr>
            <a:solidFill>
              <a:schemeClr val="accent4">
                <a:lumMod val="75000"/>
              </a:schemeClr>
            </a:solidFill>
            <a:ln>
              <a:noFill/>
            </a:ln>
            <a:effectLst/>
          </c:spPr>
          <c:invertIfNegative val="0"/>
          <c:cat>
            <c:strRef>
              <c:f>'Supply &amp; Demand'!$A$5:$A$12</c:f>
              <c:strCache>
                <c:ptCount val="8"/>
                <c:pt idx="0">
                  <c:v>Canada</c:v>
                </c:pt>
                <c:pt idx="1">
                  <c:v>British Columbia</c:v>
                </c:pt>
                <c:pt idx="2">
                  <c:v>Alberta</c:v>
                </c:pt>
                <c:pt idx="3">
                  <c:v>Saskatchewan</c:v>
                </c:pt>
                <c:pt idx="4">
                  <c:v>Manitoba</c:v>
                </c:pt>
                <c:pt idx="5">
                  <c:v>Ontario</c:v>
                </c:pt>
                <c:pt idx="6">
                  <c:v>Quebec</c:v>
                </c:pt>
                <c:pt idx="7">
                  <c:v>Atlantic Canada</c:v>
                </c:pt>
              </c:strCache>
            </c:strRef>
          </c:cat>
          <c:val>
            <c:numRef>
              <c:f>'Supply &amp; Demand'!$J$5:$J$12</c:f>
              <c:numCache>
                <c:formatCode>0.0%</c:formatCode>
                <c:ptCount val="8"/>
                <c:pt idx="0">
                  <c:v>1.4718690123671834E-2</c:v>
                </c:pt>
                <c:pt idx="1">
                  <c:v>2.6014448201660007E-2</c:v>
                </c:pt>
                <c:pt idx="2">
                  <c:v>8.7931034482758626E-3</c:v>
                </c:pt>
                <c:pt idx="3">
                  <c:v>1.0571216617210683E-2</c:v>
                </c:pt>
                <c:pt idx="4">
                  <c:v>1.0493004663557627E-2</c:v>
                </c:pt>
                <c:pt idx="5">
                  <c:v>1.165633943705021E-2</c:v>
                </c:pt>
                <c:pt idx="6">
                  <c:v>1.8068550696963909E-2</c:v>
                </c:pt>
                <c:pt idx="7">
                  <c:v>9.4585896661878339E-3</c:v>
                </c:pt>
              </c:numCache>
            </c:numRef>
          </c:val>
        </c:ser>
        <c:dLbls>
          <c:dLblPos val="outEnd"/>
          <c:showLegendKey val="0"/>
          <c:showVal val="0"/>
          <c:showCatName val="0"/>
          <c:showSerName val="0"/>
          <c:showPercent val="0"/>
          <c:showBubbleSize val="0"/>
        </c:dLbls>
        <c:gapWidth val="219"/>
        <c:overlap val="-27"/>
        <c:axId val="571157680"/>
        <c:axId val="571146312"/>
      </c:barChart>
      <c:catAx>
        <c:axId val="571157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1146312"/>
        <c:crosses val="autoZero"/>
        <c:auto val="1"/>
        <c:lblAlgn val="ctr"/>
        <c:lblOffset val="100"/>
        <c:noMultiLvlLbl val="0"/>
      </c:catAx>
      <c:valAx>
        <c:axId val="57114631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1157680"/>
        <c:crosses val="autoZero"/>
        <c:crossBetween val="between"/>
        <c:majorUnit val="1.0000000000000002E-2"/>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creativecommons.org/licenses/by-nc/4.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517453</xdr:colOff>
      <xdr:row>0</xdr:row>
      <xdr:rowOff>666751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517453" cy="666750"/>
        </a:xfrm>
        <a:prstGeom prst="rect">
          <a:avLst/>
        </a:prstGeom>
      </xdr:spPr>
    </xdr:pic>
    <xdr:clientData/>
  </xdr:twoCellAnchor>
  <xdr:twoCellAnchor>
    <xdr:from>
      <xdr:col>0</xdr:col>
      <xdr:colOff>552450</xdr:colOff>
      <xdr:row>0</xdr:row>
      <xdr:rowOff>38099</xdr:rowOff>
    </xdr:from>
    <xdr:to>
      <xdr:col>5</xdr:col>
      <xdr:colOff>333375</xdr:colOff>
      <xdr:row>0</xdr:row>
      <xdr:rowOff>638174</xdr:rowOff>
    </xdr:to>
    <xdr:sp macro="" textlink="">
      <xdr:nvSpPr>
        <xdr:cNvPr id="3" name="TextBox 2"/>
        <xdr:cNvSpPr txBox="1"/>
      </xdr:nvSpPr>
      <xdr:spPr>
        <a:xfrm>
          <a:off x="552450" y="38099"/>
          <a:ext cx="282892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accent5">
                  <a:lumMod val="50000"/>
                </a:schemeClr>
              </a:solidFill>
            </a:rPr>
            <a:t>Protection</a:t>
          </a:r>
          <a:r>
            <a:rPr lang="en-US" sz="1400" b="1" baseline="0">
              <a:solidFill>
                <a:schemeClr val="accent5">
                  <a:lumMod val="50000"/>
                </a:schemeClr>
              </a:solidFill>
            </a:rPr>
            <a:t> of Conscience Project</a:t>
          </a:r>
        </a:p>
        <a:p>
          <a:r>
            <a:rPr lang="en-US" sz="1400" b="1" i="1" baseline="0">
              <a:solidFill>
                <a:schemeClr val="accent5">
                  <a:lumMod val="50000"/>
                </a:schemeClr>
              </a:solidFill>
            </a:rPr>
            <a:t>www.consciencelaws.org</a:t>
          </a:r>
          <a:endParaRPr lang="en-US" sz="1400" b="1" i="1">
            <a:solidFill>
              <a:schemeClr val="accent5">
                <a:lumMod val="50000"/>
              </a:schemeClr>
            </a:solidFill>
          </a:endParaRPr>
        </a:p>
      </xdr:txBody>
    </xdr:sp>
    <xdr:clientData/>
  </xdr:twoCellAnchor>
  <xdr:twoCellAnchor editAs="oneCell">
    <xdr:from>
      <xdr:col>8</xdr:col>
      <xdr:colOff>276225</xdr:colOff>
      <xdr:row>2</xdr:row>
      <xdr:rowOff>28574</xdr:rowOff>
    </xdr:from>
    <xdr:to>
      <xdr:col>10</xdr:col>
      <xdr:colOff>350804</xdr:colOff>
      <xdr:row>3</xdr:row>
      <xdr:rowOff>247649</xdr:rowOff>
    </xdr:to>
    <xdr:pic>
      <xdr:nvPicPr>
        <xdr:cNvPr id="4" name="Picture 3" descr="Creative Commons License">
          <a:hlinkClick xmlns:r="http://schemas.openxmlformats.org/officeDocument/2006/relationships" r:id="rId2"/>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153025" y="933449"/>
          <a:ext cx="1293779"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3</xdr:row>
      <xdr:rowOff>9525</xdr:rowOff>
    </xdr:from>
    <xdr:to>
      <xdr:col>13</xdr:col>
      <xdr:colOff>38100</xdr:colOff>
      <xdr:row>24</xdr:row>
      <xdr:rowOff>85725</xdr:rowOff>
    </xdr:to>
    <xdr:graphicFrame macro="">
      <xdr:nvGraphicFramePr>
        <xdr:cNvPr id="2" name="2017: EAS Deaths in Canada"/>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26</xdr:row>
      <xdr:rowOff>95250</xdr:rowOff>
    </xdr:from>
    <xdr:to>
      <xdr:col>13</xdr:col>
      <xdr:colOff>9525</xdr:colOff>
      <xdr:row>64</xdr:row>
      <xdr:rowOff>171450</xdr:rowOff>
    </xdr:to>
    <xdr:graphicFrame macro="">
      <xdr:nvGraphicFramePr>
        <xdr:cNvPr id="7" name="2017: Frequency of EAS Deaths"/>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66</xdr:row>
      <xdr:rowOff>9525</xdr:rowOff>
    </xdr:from>
    <xdr:to>
      <xdr:col>13</xdr:col>
      <xdr:colOff>0</xdr:colOff>
      <xdr:row>104</xdr:row>
      <xdr:rowOff>85725</xdr:rowOff>
    </xdr:to>
    <xdr:graphicFrame macro="">
      <xdr:nvGraphicFramePr>
        <xdr:cNvPr id="14" name="2017: Population and Percentage"/>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106</xdr:row>
      <xdr:rowOff>0</xdr:rowOff>
    </xdr:from>
    <xdr:to>
      <xdr:col>13</xdr:col>
      <xdr:colOff>0</xdr:colOff>
      <xdr:row>144</xdr:row>
      <xdr:rowOff>76200</xdr:rowOff>
    </xdr:to>
    <xdr:graphicFrame macro="">
      <xdr:nvGraphicFramePr>
        <xdr:cNvPr id="15" name="2017: EAS in Age Groups"/>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1676400</xdr:colOff>
      <xdr:row>145</xdr:row>
      <xdr:rowOff>28575</xdr:rowOff>
    </xdr:from>
    <xdr:to>
      <xdr:col>12</xdr:col>
      <xdr:colOff>600075</xdr:colOff>
      <xdr:row>183</xdr:row>
      <xdr:rowOff>104775</xdr:rowOff>
    </xdr:to>
    <xdr:graphicFrame macro="">
      <xdr:nvGraphicFramePr>
        <xdr:cNvPr id="16" name="2017: Comparisons by Populatio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28575</xdr:colOff>
      <xdr:row>185</xdr:row>
      <xdr:rowOff>0</xdr:rowOff>
    </xdr:from>
    <xdr:to>
      <xdr:col>13</xdr:col>
      <xdr:colOff>28575</xdr:colOff>
      <xdr:row>223</xdr:row>
      <xdr:rowOff>76200</xdr:rowOff>
    </xdr:to>
    <xdr:graphicFrame macro="">
      <xdr:nvGraphicFramePr>
        <xdr:cNvPr id="17" name="2017: Comparisons by Percentage"/>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9525</xdr:colOff>
      <xdr:row>224</xdr:row>
      <xdr:rowOff>180975</xdr:rowOff>
    </xdr:from>
    <xdr:to>
      <xdr:col>13</xdr:col>
      <xdr:colOff>9525</xdr:colOff>
      <xdr:row>263</xdr:row>
      <xdr:rowOff>66675</xdr:rowOff>
    </xdr:to>
    <xdr:graphicFrame macro="">
      <xdr:nvGraphicFramePr>
        <xdr:cNvPr id="8" name="2017: Practitioners Needed"/>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0.41927</cdr:x>
      <cdr:y>0.5026</cdr:y>
    </cdr:from>
    <cdr:to>
      <cdr:x>0.84635</cdr:x>
      <cdr:y>0.65755</cdr:y>
    </cdr:to>
    <cdr:sp macro="" textlink="">
      <cdr:nvSpPr>
        <cdr:cNvPr id="2" name="TextBox 1"/>
        <cdr:cNvSpPr txBox="1"/>
      </cdr:nvSpPr>
      <cdr:spPr>
        <a:xfrm xmlns:a="http://schemas.openxmlformats.org/drawingml/2006/main">
          <a:off x="3067050" y="3676650"/>
          <a:ext cx="3124200" cy="11334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All EAS data from the territories</a:t>
          </a:r>
          <a:r>
            <a:rPr lang="en-US" sz="1100" baseline="0"/>
            <a:t> (Yukon, Northwest Territories and Yukon) have been suppressed.  </a:t>
          </a:r>
        </a:p>
        <a:p xmlns:a="http://schemas.openxmlformats.org/drawingml/2006/main">
          <a:endParaRPr lang="en-US" sz="1100" baseline="0"/>
        </a:p>
        <a:p xmlns:a="http://schemas.openxmlformats.org/drawingml/2006/main">
          <a:r>
            <a:rPr lang="en-US" sz="1100" baseline="0"/>
            <a:t>EAS data from individual Atlantic provinces (New Brunswick, Prince Edward Island and Newfoundland) have been suppressed.</a:t>
          </a:r>
          <a:endParaRPr lang="en-US" sz="1100"/>
        </a:p>
      </cdr:txBody>
    </cdr:sp>
  </cdr:relSizeAnchor>
</c:userShapes>
</file>

<file path=xl/drawings/drawing4.xml><?xml version="1.0" encoding="utf-8"?>
<c:userShapes xmlns:c="http://schemas.openxmlformats.org/drawingml/2006/chart">
  <cdr:relSizeAnchor xmlns:cdr="http://schemas.openxmlformats.org/drawingml/2006/chartDrawing">
    <cdr:from>
      <cdr:x>0.44965</cdr:x>
      <cdr:y>0.47309</cdr:y>
    </cdr:from>
    <cdr:to>
      <cdr:x>0.87674</cdr:x>
      <cdr:y>0.62804</cdr:y>
    </cdr:to>
    <cdr:sp macro="" textlink="">
      <cdr:nvSpPr>
        <cdr:cNvPr id="2" name="TextBox 1"/>
        <cdr:cNvSpPr txBox="1"/>
      </cdr:nvSpPr>
      <cdr:spPr>
        <a:xfrm xmlns:a="http://schemas.openxmlformats.org/drawingml/2006/main">
          <a:off x="3289300" y="3460750"/>
          <a:ext cx="3124200" cy="11334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All EAS data from the territories</a:t>
          </a:r>
          <a:r>
            <a:rPr lang="en-US" sz="1100" baseline="0"/>
            <a:t> (Yukon, Northwest Territories and Yukon) have been suppressed.  </a:t>
          </a:r>
        </a:p>
        <a:p xmlns:a="http://schemas.openxmlformats.org/drawingml/2006/main">
          <a:endParaRPr lang="en-US" sz="1100" baseline="0"/>
        </a:p>
        <a:p xmlns:a="http://schemas.openxmlformats.org/drawingml/2006/main">
          <a:r>
            <a:rPr lang="en-US" sz="1100" baseline="0"/>
            <a:t>EAS data from individual Atlantic provinces (New Brunswick, Prince Edward Island and Newfoundland) have been suppressed.</a:t>
          </a:r>
          <a:endParaRPr lang="en-US" sz="1100"/>
        </a:p>
      </cdr:txBody>
    </cdr:sp>
  </cdr:relSizeAnchor>
</c:userShapes>
</file>

<file path=xl/drawings/drawing5.xml><?xml version="1.0" encoding="utf-8"?>
<c:userShapes xmlns:c="http://schemas.openxmlformats.org/drawingml/2006/chart">
  <cdr:relSizeAnchor xmlns:cdr="http://schemas.openxmlformats.org/drawingml/2006/chartDrawing">
    <cdr:from>
      <cdr:x>0.43924</cdr:x>
      <cdr:y>0.19705</cdr:y>
    </cdr:from>
    <cdr:to>
      <cdr:x>0.86633</cdr:x>
      <cdr:y>0.352</cdr:y>
    </cdr:to>
    <cdr:sp macro="" textlink="">
      <cdr:nvSpPr>
        <cdr:cNvPr id="2" name="TextBox 1"/>
        <cdr:cNvSpPr txBox="1"/>
      </cdr:nvSpPr>
      <cdr:spPr>
        <a:xfrm xmlns:a="http://schemas.openxmlformats.org/drawingml/2006/main">
          <a:off x="3213100" y="1441450"/>
          <a:ext cx="3124248" cy="11334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All EAS data from the territories</a:t>
          </a:r>
          <a:r>
            <a:rPr lang="en-US" sz="1100" baseline="0"/>
            <a:t> (Yukon, Northwest Territories and Yukon) have been suppressed.  </a:t>
          </a:r>
        </a:p>
        <a:p xmlns:a="http://schemas.openxmlformats.org/drawingml/2006/main">
          <a:endParaRPr lang="en-US" sz="1100" baseline="0"/>
        </a:p>
        <a:p xmlns:a="http://schemas.openxmlformats.org/drawingml/2006/main">
          <a:r>
            <a:rPr lang="en-US" sz="1100" baseline="0"/>
            <a:t>EAS data from individual Atlantic provinces (New Brunswick, Prince Edward Island and Newfoundland) have been suppressed.</a:t>
          </a:r>
          <a:endParaRPr lang="en-US" sz="1100"/>
        </a:p>
      </cdr:txBody>
    </cdr:sp>
  </cdr:relSizeAnchor>
</c:userShapes>
</file>

<file path=xl/drawings/drawing6.xml><?xml version="1.0" encoding="utf-8"?>
<c:userShapes xmlns:c="http://schemas.openxmlformats.org/drawingml/2006/chart">
  <cdr:relSizeAnchor xmlns:cdr="http://schemas.openxmlformats.org/drawingml/2006/chartDrawing">
    <cdr:from>
      <cdr:x>0.57291</cdr:x>
      <cdr:y>0.24002</cdr:y>
    </cdr:from>
    <cdr:to>
      <cdr:x>1</cdr:x>
      <cdr:y>0.39497</cdr:y>
    </cdr:to>
    <cdr:sp macro="" textlink="">
      <cdr:nvSpPr>
        <cdr:cNvPr id="2" name="TextBox 1"/>
        <cdr:cNvSpPr txBox="1"/>
      </cdr:nvSpPr>
      <cdr:spPr>
        <a:xfrm xmlns:a="http://schemas.openxmlformats.org/drawingml/2006/main">
          <a:off x="4190951" y="1755791"/>
          <a:ext cx="3124249" cy="11334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All EAS data from the territories</a:t>
          </a:r>
          <a:r>
            <a:rPr lang="en-US" sz="1100" baseline="0"/>
            <a:t> (Yukon, Northwest Territories and Yukon) have been suppressed.  </a:t>
          </a:r>
        </a:p>
        <a:p xmlns:a="http://schemas.openxmlformats.org/drawingml/2006/main">
          <a:endParaRPr lang="en-US" sz="1100" baseline="0"/>
        </a:p>
        <a:p xmlns:a="http://schemas.openxmlformats.org/drawingml/2006/main">
          <a:r>
            <a:rPr lang="en-US" sz="1100" baseline="0"/>
            <a:t>EAS data from individual Atlantic provinces (New Brunswick, Prince Edward Island and Newfoundland) have been suppressed.</a:t>
          </a:r>
          <a:endParaRPr lang="en-US" sz="1100"/>
        </a:p>
      </cdr:txBody>
    </cdr:sp>
  </cdr:relSizeAnchor>
</c:userShapes>
</file>

<file path=xl/drawings/drawing7.xml><?xml version="1.0" encoding="utf-8"?>
<c:userShapes xmlns:c="http://schemas.openxmlformats.org/drawingml/2006/chart">
  <cdr:relSizeAnchor xmlns:cdr="http://schemas.openxmlformats.org/drawingml/2006/chartDrawing">
    <cdr:from>
      <cdr:x>0.55989</cdr:x>
      <cdr:y>0.36762</cdr:y>
    </cdr:from>
    <cdr:to>
      <cdr:x>0.98698</cdr:x>
      <cdr:y>0.52257</cdr:y>
    </cdr:to>
    <cdr:sp macro="" textlink="">
      <cdr:nvSpPr>
        <cdr:cNvPr id="2" name="TextBox 1"/>
        <cdr:cNvSpPr txBox="1"/>
      </cdr:nvSpPr>
      <cdr:spPr>
        <a:xfrm xmlns:a="http://schemas.openxmlformats.org/drawingml/2006/main">
          <a:off x="4095701" y="2689232"/>
          <a:ext cx="3124249" cy="11334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All EAS</a:t>
          </a:r>
          <a:r>
            <a:rPr lang="en-US" sz="1100" baseline="0"/>
            <a:t> </a:t>
          </a:r>
          <a:r>
            <a:rPr lang="en-US" sz="1100"/>
            <a:t>data from the territories</a:t>
          </a:r>
          <a:r>
            <a:rPr lang="en-US" sz="1100" baseline="0"/>
            <a:t> (Yukon, Northwest Territories and Yukon) have been suppressed.  </a:t>
          </a:r>
        </a:p>
        <a:p xmlns:a="http://schemas.openxmlformats.org/drawingml/2006/main">
          <a:endParaRPr lang="en-US" sz="1100" baseline="0"/>
        </a:p>
        <a:p xmlns:a="http://schemas.openxmlformats.org/drawingml/2006/main">
          <a:r>
            <a:rPr lang="en-US" sz="1100" baseline="0"/>
            <a:t>EAS data from individual Atlantic provinces (New Brunswick, Prince Edward Island and Newfoundland) have been suppressed.</a:t>
          </a:r>
          <a:endParaRPr lang="en-US" sz="1100"/>
        </a:p>
      </cdr:txBody>
    </cdr:sp>
  </cdr:relSizeAnchor>
</c:userShapes>
</file>

<file path=xl/drawings/drawing8.xml><?xml version="1.0" encoding="utf-8"?>
<c:userShapes xmlns:c="http://schemas.openxmlformats.org/drawingml/2006/chart">
  <cdr:relSizeAnchor xmlns:cdr="http://schemas.openxmlformats.org/drawingml/2006/chartDrawing">
    <cdr:from>
      <cdr:x>0.29731</cdr:x>
      <cdr:y>0.25304</cdr:y>
    </cdr:from>
    <cdr:to>
      <cdr:x>0.7244</cdr:x>
      <cdr:y>0.40799</cdr:y>
    </cdr:to>
    <cdr:sp macro="" textlink="">
      <cdr:nvSpPr>
        <cdr:cNvPr id="2" name="TextBox 1"/>
        <cdr:cNvSpPr txBox="1"/>
      </cdr:nvSpPr>
      <cdr:spPr>
        <a:xfrm xmlns:a="http://schemas.openxmlformats.org/drawingml/2006/main">
          <a:off x="2174875" y="1851025"/>
          <a:ext cx="3124249" cy="11334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All EAS</a:t>
          </a:r>
          <a:r>
            <a:rPr lang="en-US" sz="1100" baseline="0"/>
            <a:t> </a:t>
          </a:r>
          <a:r>
            <a:rPr lang="en-US" sz="1100"/>
            <a:t>data from the territories</a:t>
          </a:r>
          <a:r>
            <a:rPr lang="en-US" sz="1100" baseline="0"/>
            <a:t> (Yukon, Northwest Territories and Yukon) have been suppressed.  </a:t>
          </a:r>
        </a:p>
        <a:p xmlns:a="http://schemas.openxmlformats.org/drawingml/2006/main">
          <a:endParaRPr lang="en-US" sz="1100" baseline="0"/>
        </a:p>
        <a:p xmlns:a="http://schemas.openxmlformats.org/drawingml/2006/main">
          <a:r>
            <a:rPr lang="en-US" sz="1100" baseline="0"/>
            <a:t>EAS data from individual Atlantic provinces (New Brunswick, Prince Edward Island and Newfoundland) have been suppressed.</a:t>
          </a:r>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creativecommons.org/licenses/by-nc/4.0/"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canada.ca/en/health-canada/services/publications/health-system-services/medical-assistance-dying-interim-report-june-2018.html" TargetMode="External"/><Relationship Id="rId2" Type="http://schemas.openxmlformats.org/officeDocument/2006/relationships/hyperlink" Target="https://www.canada.ca/en/health-canada/services/publications/health-system-services/medical-assistance-dying-interim-report-sep-2017.html" TargetMode="External"/><Relationship Id="rId1" Type="http://schemas.openxmlformats.org/officeDocument/2006/relationships/hyperlink" Target="https://www.canada.ca/en/health-canada/services/publications/health-system-services/medical-assistance-dying-interim-report-dec-2016.html" TargetMode="External"/><Relationship Id="rId4"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canada.ca/en/health-canada/services/publications/health-system-services/medical-assistance-dying-interim-report-june-2018.html" TargetMode="External"/><Relationship Id="rId2" Type="http://schemas.openxmlformats.org/officeDocument/2006/relationships/hyperlink" Target="https://www.canada.ca/en/health-canada/services/publications/health-system-services/medical-assistance-dying-interim-report-sep-2017.html" TargetMode="External"/><Relationship Id="rId1" Type="http://schemas.openxmlformats.org/officeDocument/2006/relationships/hyperlink" Target="https://www.canada.ca/en/health-canada/services/publications/health-system-services/medical-assistance-dying-interim-report-dec-2016.html" TargetMode="External"/><Relationship Id="rId4"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canada.ca/en/health-canada/services/publications/health-system-services/medical-assistance-dying-interim-report-june-2018.html" TargetMode="External"/><Relationship Id="rId2" Type="http://schemas.openxmlformats.org/officeDocument/2006/relationships/hyperlink" Target="https://www.canada.ca/en/health-canada/services/publications/health-system-services/medical-assistance-dying-interim-report-sep-2017.html" TargetMode="External"/><Relationship Id="rId1" Type="http://schemas.openxmlformats.org/officeDocument/2006/relationships/hyperlink" Target="https://www.canada.ca/en/health-canada/services/publications/health-system-services/medical-assistance-dying-interim-report-dec-2016.html" TargetMode="External"/><Relationship Id="rId4"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canada.ca/en/health-canada/services/publications/health-system-services/medical-assistance-dying-interim-report-june-2018.html" TargetMode="External"/><Relationship Id="rId2" Type="http://schemas.openxmlformats.org/officeDocument/2006/relationships/hyperlink" Target="https://www.canada.ca/en/health-canada/services/publications/health-system-services/medical-assistance-dying-interim-report-sep-2017.html" TargetMode="External"/><Relationship Id="rId1" Type="http://schemas.openxmlformats.org/officeDocument/2006/relationships/hyperlink" Target="https://www.canada.ca/en/health-canada/services/publications/health-system-services/medical-assistance-dying-interim-report-dec-2016.html" TargetMode="External"/><Relationship Id="rId4"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consciencelaws.org/background/procedures/assist017.asp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s://www.canada.ca/en/health-canada/services/publications/health-system-services/medical-assistance-dying-interim-report-june-2018.html" TargetMode="External"/><Relationship Id="rId2" Type="http://schemas.openxmlformats.org/officeDocument/2006/relationships/hyperlink" Target="https://www.canada.ca/en/health-canada/services/publications/health-system-services/medical-assistance-dying-interim-report-sep-2017.html" TargetMode="External"/><Relationship Id="rId1" Type="http://schemas.openxmlformats.org/officeDocument/2006/relationships/hyperlink" Target="https://www.canada.ca/en/health-canada/services/publications/health-system-services/medical-assistance-dying-interim-report-dec-2016.html" TargetMode="External"/><Relationship Id="rId4"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hyperlink" Target="https://www.canada.ca/en/health-canada/services/publications/health-system-services/medical-assistance-dying-interim-report-june-2018.html" TargetMode="External"/><Relationship Id="rId2" Type="http://schemas.openxmlformats.org/officeDocument/2006/relationships/hyperlink" Target="https://www.canada.ca/en/health-canada/services/publications/health-system-services/medical-assistance-dying-interim-report-sep-2017.html" TargetMode="External"/><Relationship Id="rId1" Type="http://schemas.openxmlformats.org/officeDocument/2006/relationships/hyperlink" Target="https://www.canada.ca/en/health-canada/services/publications/health-system-services/medical-assistance-dying-interim-report-dec-2016.html" TargetMode="External"/><Relationship Id="rId4"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6" Type="http://schemas.openxmlformats.org/officeDocument/2006/relationships/hyperlink" Target="https://www150.statcan.gc.ca/t1/tbl1/en/tv.action?pid=1310080101" TargetMode="External"/><Relationship Id="rId117" Type="http://schemas.openxmlformats.org/officeDocument/2006/relationships/hyperlink" Target="https://www150.statcan.gc.ca/t1/tbl1/en/tv.action?pid=1310071001" TargetMode="External"/><Relationship Id="rId21" Type="http://schemas.openxmlformats.org/officeDocument/2006/relationships/hyperlink" Target="https://www150.statcan.gc.ca/t1/tbl1/en/tv.action?pid=1310080101" TargetMode="External"/><Relationship Id="rId42" Type="http://schemas.openxmlformats.org/officeDocument/2006/relationships/hyperlink" Target="https://www150.statcan.gc.ca/t1/tbl1/en/tv.action?pid=1310080101" TargetMode="External"/><Relationship Id="rId47" Type="http://schemas.openxmlformats.org/officeDocument/2006/relationships/hyperlink" Target="https://www150.statcan.gc.ca/t1/tbl1/en/tv.action?pid=1310080101" TargetMode="External"/><Relationship Id="rId63" Type="http://schemas.openxmlformats.org/officeDocument/2006/relationships/hyperlink" Target="https://www150.statcan.gc.ca/t1/tbl1/en/tv.action?pid=1710000501" TargetMode="External"/><Relationship Id="rId68" Type="http://schemas.openxmlformats.org/officeDocument/2006/relationships/hyperlink" Target="https://www150.statcan.gc.ca/t1/tbl1/en/tv.action?pid=1710000501" TargetMode="External"/><Relationship Id="rId84" Type="http://schemas.openxmlformats.org/officeDocument/2006/relationships/hyperlink" Target="https://www150.statcan.gc.ca/t1/tbl1/en/tv.action?pid=1310071001" TargetMode="External"/><Relationship Id="rId89" Type="http://schemas.openxmlformats.org/officeDocument/2006/relationships/hyperlink" Target="https://www150.statcan.gc.ca/t1/tbl1/en/tv.action?pid=1310080001" TargetMode="External"/><Relationship Id="rId112" Type="http://schemas.openxmlformats.org/officeDocument/2006/relationships/hyperlink" Target="https://www150.statcan.gc.ca/t1/tbl1/en/tv.action?pid=3510006801" TargetMode="External"/><Relationship Id="rId133" Type="http://schemas.openxmlformats.org/officeDocument/2006/relationships/hyperlink" Target="https://www.mpi.mb.ca/en/PDFs/TCSR2017.pdf" TargetMode="External"/><Relationship Id="rId138" Type="http://schemas.openxmlformats.org/officeDocument/2006/relationships/hyperlink" Target="https://www.princeedwardisland.ca/en/information/transportation-infrastructure-and-energy/traffic-related-collisions-injuries-and" TargetMode="External"/><Relationship Id="rId154" Type="http://schemas.openxmlformats.org/officeDocument/2006/relationships/hyperlink" Target="http://www.cmq.org/publications-pdf/p-4-2017-06-07-fr-rapport-annuel-2016-2017.pdf?t=1553569451553" TargetMode="External"/><Relationship Id="rId159" Type="http://schemas.openxmlformats.org/officeDocument/2006/relationships/hyperlink" Target="https://www.cihi.ca/en/access-data-reports/results?f%5B0%5D=field_primary_theme%3A2047" TargetMode="External"/><Relationship Id="rId175" Type="http://schemas.openxmlformats.org/officeDocument/2006/relationships/hyperlink" Target="https://www.cihi.ca/sites/default/files/document/hcp-2017-data-tables-en-web.xlsx" TargetMode="External"/><Relationship Id="rId170" Type="http://schemas.openxmlformats.org/officeDocument/2006/relationships/hyperlink" Target="https://www.cihi.ca/sites/default/files/document/hcp-2017-data-tables-en-web.xlsx" TargetMode="External"/><Relationship Id="rId16" Type="http://schemas.openxmlformats.org/officeDocument/2006/relationships/hyperlink" Target="https://www150.statcan.gc.ca/t1/tbl1/en/tv.action?pid=1310080101" TargetMode="External"/><Relationship Id="rId107" Type="http://schemas.openxmlformats.org/officeDocument/2006/relationships/hyperlink" Target="https://www150.statcan.gc.ca/t1/tbl1/en/tv.action?pid=3510006801" TargetMode="External"/><Relationship Id="rId11" Type="http://schemas.openxmlformats.org/officeDocument/2006/relationships/hyperlink" Target="https://www150.statcan.gc.ca/t1/tbl1/en/tv.action?pid=1310080101" TargetMode="External"/><Relationship Id="rId32" Type="http://schemas.openxmlformats.org/officeDocument/2006/relationships/hyperlink" Target="https://www150.statcan.gc.ca/t1/tbl1/en/tv.action?pid=1310080101" TargetMode="External"/><Relationship Id="rId37" Type="http://schemas.openxmlformats.org/officeDocument/2006/relationships/hyperlink" Target="https://www150.statcan.gc.ca/t1/tbl1/en/tv.action?pid=1310080101" TargetMode="External"/><Relationship Id="rId53" Type="http://schemas.openxmlformats.org/officeDocument/2006/relationships/hyperlink" Target="https://www150.statcan.gc.ca/t1/tbl1/en/tv.action?pid=1310080101" TargetMode="External"/><Relationship Id="rId58" Type="http://schemas.openxmlformats.org/officeDocument/2006/relationships/hyperlink" Target="https://www150.statcan.gc.ca/t1/tbl1/en/tv.action?pid=1710000501" TargetMode="External"/><Relationship Id="rId74" Type="http://schemas.openxmlformats.org/officeDocument/2006/relationships/hyperlink" Target="https://www150.statcan.gc.ca/t1/tbl1/en/tv.action?pid=1310071001" TargetMode="External"/><Relationship Id="rId79" Type="http://schemas.openxmlformats.org/officeDocument/2006/relationships/hyperlink" Target="https://www150.statcan.gc.ca/t1/tbl1/en/tv.action?pid=1310071001" TargetMode="External"/><Relationship Id="rId102" Type="http://schemas.openxmlformats.org/officeDocument/2006/relationships/hyperlink" Target="https://www150.statcan.gc.ca/t1/tbl1/en/tv.action?pid=3510006801" TargetMode="External"/><Relationship Id="rId123" Type="http://schemas.openxmlformats.org/officeDocument/2006/relationships/hyperlink" Target="https://www150.statcan.gc.ca/t1/tbl1/en/tv.action?pid=1310071001" TargetMode="External"/><Relationship Id="rId128" Type="http://schemas.openxmlformats.org/officeDocument/2006/relationships/hyperlink" Target="https://www.tc.gc.ca/eng/motorvehiclesafety/canadian-motor-vehicle-traffic-collision-statistics-2016.html" TargetMode="External"/><Relationship Id="rId144" Type="http://schemas.openxmlformats.org/officeDocument/2006/relationships/hyperlink" Target="https://www.cpsbc.ca/annual-report/2017" TargetMode="External"/><Relationship Id="rId149" Type="http://schemas.openxmlformats.org/officeDocument/2006/relationships/hyperlink" Target="https://cpsm.mb.ca/cjj39alckF30a/wp-content/uploads/Annual%20Reports/CPSMAnnRep2016.pdf" TargetMode="External"/><Relationship Id="rId5" Type="http://schemas.openxmlformats.org/officeDocument/2006/relationships/hyperlink" Target="https://www150.statcan.gc.ca/t1/tbl1/en/tv.action?pid=1310080101" TargetMode="External"/><Relationship Id="rId90" Type="http://schemas.openxmlformats.org/officeDocument/2006/relationships/hyperlink" Target="https://www150.statcan.gc.ca/t1/tbl1/en/tv.action?pid=1310080001" TargetMode="External"/><Relationship Id="rId95" Type="http://schemas.openxmlformats.org/officeDocument/2006/relationships/hyperlink" Target="https://www150.statcan.gc.ca/t1/tbl1/en/tv.action?pid=1310080001" TargetMode="External"/><Relationship Id="rId160" Type="http://schemas.openxmlformats.org/officeDocument/2006/relationships/hyperlink" Target="https://www.cihi.ca/en/access-data-reports/results?f%5B0%5D=field_primary_theme%3A2047" TargetMode="External"/><Relationship Id="rId165" Type="http://schemas.openxmlformats.org/officeDocument/2006/relationships/hyperlink" Target="https://www.cihi.ca/sites/default/files/document/hcp-2017-data-tables-en-web.xlsx" TargetMode="External"/><Relationship Id="rId181" Type="http://schemas.openxmlformats.org/officeDocument/2006/relationships/hyperlink" Target="https://www.canada.ca/en/health-canada/services/publications/health-system-services/medical-assistance-dying-interim-report-june-2018.html" TargetMode="External"/><Relationship Id="rId186" Type="http://schemas.openxmlformats.org/officeDocument/2006/relationships/hyperlink" Target="https://www.tc.gc.ca/eng/motorvehiclesafety/canadian-motor-vehicle-traffic-collision-statistics-2017.html" TargetMode="External"/><Relationship Id="rId22" Type="http://schemas.openxmlformats.org/officeDocument/2006/relationships/hyperlink" Target="https://www150.statcan.gc.ca/t1/tbl1/en/tv.action?pid=1310080101" TargetMode="External"/><Relationship Id="rId27" Type="http://schemas.openxmlformats.org/officeDocument/2006/relationships/hyperlink" Target="https://www150.statcan.gc.ca/t1/tbl1/en/tv.action?pid=1310080101" TargetMode="External"/><Relationship Id="rId43" Type="http://schemas.openxmlformats.org/officeDocument/2006/relationships/hyperlink" Target="https://www150.statcan.gc.ca/t1/tbl1/en/tv.action?pid=1310080101" TargetMode="External"/><Relationship Id="rId48" Type="http://schemas.openxmlformats.org/officeDocument/2006/relationships/hyperlink" Target="https://www150.statcan.gc.ca/t1/tbl1/en/tv.action?pid=1310080101" TargetMode="External"/><Relationship Id="rId64" Type="http://schemas.openxmlformats.org/officeDocument/2006/relationships/hyperlink" Target="https://www150.statcan.gc.ca/t1/tbl1/en/tv.action?pid=1710000501" TargetMode="External"/><Relationship Id="rId69" Type="http://schemas.openxmlformats.org/officeDocument/2006/relationships/hyperlink" Target="https://www150.statcan.gc.ca/t1/tbl1/en/tv.action?pid=1710000501" TargetMode="External"/><Relationship Id="rId113" Type="http://schemas.openxmlformats.org/officeDocument/2006/relationships/hyperlink" Target="https://www150.statcan.gc.ca/t1/tbl1/en/tv.action?pid=1310071001" TargetMode="External"/><Relationship Id="rId118" Type="http://schemas.openxmlformats.org/officeDocument/2006/relationships/hyperlink" Target="https://www150.statcan.gc.ca/t1/tbl1/en/tv.action?pid=1310071001" TargetMode="External"/><Relationship Id="rId134" Type="http://schemas.openxmlformats.org/officeDocument/2006/relationships/hyperlink" Target="https://www.mpi.mb.ca/en/PDFs/TCSR2016.pdf" TargetMode="External"/><Relationship Id="rId139" Type="http://schemas.openxmlformats.org/officeDocument/2006/relationships/hyperlink" Target="https://novascotia.ca/tran/publications/collisionstats/Final_2018_Fatals.pdf" TargetMode="External"/><Relationship Id="rId80" Type="http://schemas.openxmlformats.org/officeDocument/2006/relationships/hyperlink" Target="https://www150.statcan.gc.ca/t1/tbl1/en/tv.action?pid=1310071001" TargetMode="External"/><Relationship Id="rId85" Type="http://schemas.openxmlformats.org/officeDocument/2006/relationships/hyperlink" Target="https://www150.statcan.gc.ca/t1/tbl1/en/tv.action?pid=1310071001" TargetMode="External"/><Relationship Id="rId150" Type="http://schemas.openxmlformats.org/officeDocument/2006/relationships/hyperlink" Target="https://cpsm.mb.ca/cjj39alckF30a/wp-content/uploads/Annual%20Reports/CPSMAnnRep2017.pdf" TargetMode="External"/><Relationship Id="rId155" Type="http://schemas.openxmlformats.org/officeDocument/2006/relationships/hyperlink" Target="http://www.cmq.org/publications-pdf/p-4-2018-11-07-fr-rapport-annuel-2017-2018.pdf?t=1553569451553" TargetMode="External"/><Relationship Id="rId171" Type="http://schemas.openxmlformats.org/officeDocument/2006/relationships/hyperlink" Target="https://www.cihi.ca/sites/default/files/document/hcp-2017-data-tables-en-web.xlsx" TargetMode="External"/><Relationship Id="rId176" Type="http://schemas.openxmlformats.org/officeDocument/2006/relationships/hyperlink" Target="https://www.cihi.ca/sites/default/files/document/hcp-2017-data-tables-en-web.xlsx" TargetMode="External"/><Relationship Id="rId12" Type="http://schemas.openxmlformats.org/officeDocument/2006/relationships/hyperlink" Target="https://www150.statcan.gc.ca/t1/tbl1/en/tv.action?pid=1310080101" TargetMode="External"/><Relationship Id="rId17" Type="http://schemas.openxmlformats.org/officeDocument/2006/relationships/hyperlink" Target="https://www150.statcan.gc.ca/t1/tbl1/en/tv.action?pid=1310080101" TargetMode="External"/><Relationship Id="rId33" Type="http://schemas.openxmlformats.org/officeDocument/2006/relationships/hyperlink" Target="https://www150.statcan.gc.ca/t1/tbl1/en/tv.action?pid=1310080101" TargetMode="External"/><Relationship Id="rId38" Type="http://schemas.openxmlformats.org/officeDocument/2006/relationships/hyperlink" Target="https://www150.statcan.gc.ca/t1/tbl1/en/tv.action?pid=1310080101" TargetMode="External"/><Relationship Id="rId59" Type="http://schemas.openxmlformats.org/officeDocument/2006/relationships/hyperlink" Target="https://www150.statcan.gc.ca/t1/tbl1/en/tv.action?pid=1710000501" TargetMode="External"/><Relationship Id="rId103" Type="http://schemas.openxmlformats.org/officeDocument/2006/relationships/hyperlink" Target="https://www150.statcan.gc.ca/t1/tbl1/en/tv.action?pid=3510006801" TargetMode="External"/><Relationship Id="rId108" Type="http://schemas.openxmlformats.org/officeDocument/2006/relationships/hyperlink" Target="https://www150.statcan.gc.ca/t1/tbl1/en/tv.action?pid=3510006801" TargetMode="External"/><Relationship Id="rId124" Type="http://schemas.openxmlformats.org/officeDocument/2006/relationships/hyperlink" Target="https://www150.statcan.gc.ca/t1/tbl1/en/tv.action?pid=1310071001" TargetMode="External"/><Relationship Id="rId129" Type="http://schemas.openxmlformats.org/officeDocument/2006/relationships/hyperlink" Target="https://www.tc.gc.ca/eng/motorvehiclesafety/canadian-motor-vehicle-traffic-collision-statistics-2016.html" TargetMode="External"/><Relationship Id="rId54" Type="http://schemas.openxmlformats.org/officeDocument/2006/relationships/hyperlink" Target="https://www150.statcan.gc.ca/t1/tbl1/en/tv.action?pid=1310080101" TargetMode="External"/><Relationship Id="rId70" Type="http://schemas.openxmlformats.org/officeDocument/2006/relationships/hyperlink" Target="https://www150.statcan.gc.ca/t1/tbl1/en/tv.action?pid=1710000501" TargetMode="External"/><Relationship Id="rId75" Type="http://schemas.openxmlformats.org/officeDocument/2006/relationships/hyperlink" Target="https://www150.statcan.gc.ca/t1/tbl1/en/tv.action?pid=1310071001" TargetMode="External"/><Relationship Id="rId91" Type="http://schemas.openxmlformats.org/officeDocument/2006/relationships/hyperlink" Target="https://www150.statcan.gc.ca/t1/tbl1/en/tv.action?pid=1310080001" TargetMode="External"/><Relationship Id="rId96" Type="http://schemas.openxmlformats.org/officeDocument/2006/relationships/hyperlink" Target="https://www150.statcan.gc.ca/t1/tbl1/en/tv.action?pid=1310080001" TargetMode="External"/><Relationship Id="rId140" Type="http://schemas.openxmlformats.org/officeDocument/2006/relationships/hyperlink" Target="https://www.cbc.ca/news/canada/newfoundland-labrador/tragedies-highway-trend-1.4312959" TargetMode="External"/><Relationship Id="rId145" Type="http://schemas.openxmlformats.org/officeDocument/2006/relationships/hyperlink" Target="https://cpsa-annual.squarespace.com/" TargetMode="External"/><Relationship Id="rId161" Type="http://schemas.openxmlformats.org/officeDocument/2006/relationships/hyperlink" Target="https://www.cihi.ca/en/access-data-reports/results?f%5B0%5D=field_primary_theme%3A2047" TargetMode="External"/><Relationship Id="rId166" Type="http://schemas.openxmlformats.org/officeDocument/2006/relationships/hyperlink" Target="https://www.cihi.ca/sites/default/files/document/hcp-2017-data-tables-en-web.xlsx" TargetMode="External"/><Relationship Id="rId182" Type="http://schemas.openxmlformats.org/officeDocument/2006/relationships/hyperlink" Target="https://www.canada.ca/en/health-canada/services/publications/health-system-services/medical-assistance-dying-interim-report-june-2018.html" TargetMode="External"/><Relationship Id="rId187" Type="http://schemas.openxmlformats.org/officeDocument/2006/relationships/hyperlink" Target="https://www.tc.gc.ca/eng/motorvehiclesafety/canadian-motor-vehicle-traffic-collision-statistics-2017.html" TargetMode="External"/><Relationship Id="rId1" Type="http://schemas.openxmlformats.org/officeDocument/2006/relationships/hyperlink" Target="https://www150.statcan.gc.ca/t1/tbl1/en/tv.action?pid=1710000501" TargetMode="External"/><Relationship Id="rId6" Type="http://schemas.openxmlformats.org/officeDocument/2006/relationships/hyperlink" Target="https://www150.statcan.gc.ca/t1/tbl1/en/tv.action?pid=1310080101" TargetMode="External"/><Relationship Id="rId23" Type="http://schemas.openxmlformats.org/officeDocument/2006/relationships/hyperlink" Target="https://www150.statcan.gc.ca/t1/tbl1/en/tv.action?pid=1310080101" TargetMode="External"/><Relationship Id="rId28" Type="http://schemas.openxmlformats.org/officeDocument/2006/relationships/hyperlink" Target="https://www150.statcan.gc.ca/t1/tbl1/en/tv.action?pid=1310080101" TargetMode="External"/><Relationship Id="rId49" Type="http://schemas.openxmlformats.org/officeDocument/2006/relationships/hyperlink" Target="https://www150.statcan.gc.ca/t1/tbl1/en/tv.action?pid=1310080101" TargetMode="External"/><Relationship Id="rId114" Type="http://schemas.openxmlformats.org/officeDocument/2006/relationships/hyperlink" Target="https://www150.statcan.gc.ca/t1/tbl1/en/tv.action?pid=1310071001" TargetMode="External"/><Relationship Id="rId119" Type="http://schemas.openxmlformats.org/officeDocument/2006/relationships/hyperlink" Target="https://www150.statcan.gc.ca/t1/tbl1/en/tv.action?pid=1310071001" TargetMode="External"/><Relationship Id="rId44" Type="http://schemas.openxmlformats.org/officeDocument/2006/relationships/hyperlink" Target="https://www150.statcan.gc.ca/t1/tbl1/en/tv.action?pid=1310080101" TargetMode="External"/><Relationship Id="rId60" Type="http://schemas.openxmlformats.org/officeDocument/2006/relationships/hyperlink" Target="https://www150.statcan.gc.ca/t1/tbl1/en/tv.action?pid=1710000501" TargetMode="External"/><Relationship Id="rId65" Type="http://schemas.openxmlformats.org/officeDocument/2006/relationships/hyperlink" Target="https://www150.statcan.gc.ca/t1/tbl1/en/tv.action?pid=1710000501" TargetMode="External"/><Relationship Id="rId81" Type="http://schemas.openxmlformats.org/officeDocument/2006/relationships/hyperlink" Target="https://www150.statcan.gc.ca/t1/tbl1/en/tv.action?pid=1310071001" TargetMode="External"/><Relationship Id="rId86" Type="http://schemas.openxmlformats.org/officeDocument/2006/relationships/hyperlink" Target="https://www150.statcan.gc.ca/t1/tbl1/en/tv.action?pid=1310071001" TargetMode="External"/><Relationship Id="rId130" Type="http://schemas.openxmlformats.org/officeDocument/2006/relationships/hyperlink" Target="https://www2.gov.bc.ca/assets/gov/driving-and-transportation/driving/publications/motor_vehicle_related_fatalities_10-year_statistics_for_british_columbia_2008-2017.pdf" TargetMode="External"/><Relationship Id="rId135" Type="http://schemas.openxmlformats.org/officeDocument/2006/relationships/hyperlink" Target="http://www.mto.gov.on.ca/english/publications/pdfs/preliminary-2016-orsar-selected-statistics.pdf" TargetMode="External"/><Relationship Id="rId151" Type="http://schemas.openxmlformats.org/officeDocument/2006/relationships/hyperlink" Target="https://cpsm.mb.ca/cjj39alckF30a/wp-content/uploads/CPSMAnnRep2018.pdf" TargetMode="External"/><Relationship Id="rId156" Type="http://schemas.openxmlformats.org/officeDocument/2006/relationships/hyperlink" Target="http://cpsnb.org/en/general-information/statistics" TargetMode="External"/><Relationship Id="rId177" Type="http://schemas.openxmlformats.org/officeDocument/2006/relationships/hyperlink" Target="https://www.cihi.ca/en/physicians-in-canada" TargetMode="External"/><Relationship Id="rId172" Type="http://schemas.openxmlformats.org/officeDocument/2006/relationships/hyperlink" Target="https://www.cihi.ca/sites/default/files/document/hcp-2017-data-tables-en-web.xlsx" TargetMode="External"/><Relationship Id="rId13" Type="http://schemas.openxmlformats.org/officeDocument/2006/relationships/hyperlink" Target="https://www150.statcan.gc.ca/t1/tbl1/en/tv.action?pid=1310080101" TargetMode="External"/><Relationship Id="rId18" Type="http://schemas.openxmlformats.org/officeDocument/2006/relationships/hyperlink" Target="https://www150.statcan.gc.ca/t1/tbl1/en/tv.action?pid=1310080101" TargetMode="External"/><Relationship Id="rId39" Type="http://schemas.openxmlformats.org/officeDocument/2006/relationships/hyperlink" Target="https://www150.statcan.gc.ca/t1/tbl1/en/tv.action?pid=1310080101" TargetMode="External"/><Relationship Id="rId109" Type="http://schemas.openxmlformats.org/officeDocument/2006/relationships/hyperlink" Target="https://www150.statcan.gc.ca/t1/tbl1/en/tv.action?pid=3510006801" TargetMode="External"/><Relationship Id="rId34" Type="http://schemas.openxmlformats.org/officeDocument/2006/relationships/hyperlink" Target="https://www150.statcan.gc.ca/t1/tbl1/en/tv.action?pid=1310080101" TargetMode="External"/><Relationship Id="rId50" Type="http://schemas.openxmlformats.org/officeDocument/2006/relationships/hyperlink" Target="https://www150.statcan.gc.ca/t1/tbl1/en/tv.action?pid=1310080101" TargetMode="External"/><Relationship Id="rId55" Type="http://schemas.openxmlformats.org/officeDocument/2006/relationships/hyperlink" Target="https://www150.statcan.gc.ca/t1/tbl1/en/tv.action?pid=1310080101" TargetMode="External"/><Relationship Id="rId76" Type="http://schemas.openxmlformats.org/officeDocument/2006/relationships/hyperlink" Target="https://www150.statcan.gc.ca/t1/tbl1/en/tv.action?pid=1310071001" TargetMode="External"/><Relationship Id="rId97" Type="http://schemas.openxmlformats.org/officeDocument/2006/relationships/hyperlink" Target="https://www150.statcan.gc.ca/t1/tbl1/en/tv.action?pid=1310080001" TargetMode="External"/><Relationship Id="rId104" Type="http://schemas.openxmlformats.org/officeDocument/2006/relationships/hyperlink" Target="https://www150.statcan.gc.ca/t1/tbl1/en/tv.action?pid=3510006801" TargetMode="External"/><Relationship Id="rId120" Type="http://schemas.openxmlformats.org/officeDocument/2006/relationships/hyperlink" Target="https://www150.statcan.gc.ca/t1/tbl1/en/tv.action?pid=1310071001" TargetMode="External"/><Relationship Id="rId125" Type="http://schemas.openxmlformats.org/officeDocument/2006/relationships/hyperlink" Target="https://www150.statcan.gc.ca/t1/tbl1/en/tv.action?pid=1310071001" TargetMode="External"/><Relationship Id="rId141" Type="http://schemas.openxmlformats.org/officeDocument/2006/relationships/hyperlink" Target="https://www.statsnwt.ca/population/vital-statistics/deaths/CauseofDeath.xlsx" TargetMode="External"/><Relationship Id="rId146" Type="http://schemas.openxmlformats.org/officeDocument/2006/relationships/hyperlink" Target="https://www.cpsbc.ca/annual-report/2018" TargetMode="External"/><Relationship Id="rId167" Type="http://schemas.openxmlformats.org/officeDocument/2006/relationships/hyperlink" Target="https://www.cihi.ca/sites/default/files/document/hcp-2017-data-tables-en-web.xlsx" TargetMode="External"/><Relationship Id="rId188" Type="http://schemas.openxmlformats.org/officeDocument/2006/relationships/hyperlink" Target="https://www.tc.gc.ca/eng/motorvehiclesafety/canadian-motor-vehicle-traffic-collision-statistics-2017.html" TargetMode="External"/><Relationship Id="rId7" Type="http://schemas.openxmlformats.org/officeDocument/2006/relationships/hyperlink" Target="https://www150.statcan.gc.ca/t1/tbl1/en/tv.action?pid=1310080101" TargetMode="External"/><Relationship Id="rId71" Type="http://schemas.openxmlformats.org/officeDocument/2006/relationships/hyperlink" Target="https://www150.statcan.gc.ca/t1/tbl1/en/tv.action?pid=1310039201" TargetMode="External"/><Relationship Id="rId92" Type="http://schemas.openxmlformats.org/officeDocument/2006/relationships/hyperlink" Target="https://www150.statcan.gc.ca/t1/tbl1/en/tv.action?pid=1310080001" TargetMode="External"/><Relationship Id="rId162" Type="http://schemas.openxmlformats.org/officeDocument/2006/relationships/hyperlink" Target="https://www.cihi.ca/en/access-data-reports/results?f%5B0%5D=field_primary_theme%3A2047" TargetMode="External"/><Relationship Id="rId183" Type="http://schemas.openxmlformats.org/officeDocument/2006/relationships/hyperlink" Target="https://www.canada.ca/en/health-canada/services/publications/health-system-services/medical-assistance-dying-interim-report-june-2018.html" TargetMode="External"/><Relationship Id="rId2" Type="http://schemas.openxmlformats.org/officeDocument/2006/relationships/hyperlink" Target="https://www150.statcan.gc.ca/t1/tbl1/en/tv.action?pid=1310080101" TargetMode="External"/><Relationship Id="rId29" Type="http://schemas.openxmlformats.org/officeDocument/2006/relationships/hyperlink" Target="https://www150.statcan.gc.ca/t1/tbl1/en/tv.action?pid=1310080101" TargetMode="External"/><Relationship Id="rId24" Type="http://schemas.openxmlformats.org/officeDocument/2006/relationships/hyperlink" Target="https://www150.statcan.gc.ca/t1/tbl1/en/tv.action?pid=1310080101" TargetMode="External"/><Relationship Id="rId40" Type="http://schemas.openxmlformats.org/officeDocument/2006/relationships/hyperlink" Target="https://www150.statcan.gc.ca/t1/tbl1/en/tv.action?pid=1310080101" TargetMode="External"/><Relationship Id="rId45" Type="http://schemas.openxmlformats.org/officeDocument/2006/relationships/hyperlink" Target="https://www150.statcan.gc.ca/t1/tbl1/en/tv.action?pid=1310080101" TargetMode="External"/><Relationship Id="rId66" Type="http://schemas.openxmlformats.org/officeDocument/2006/relationships/hyperlink" Target="https://www150.statcan.gc.ca/t1/tbl1/en/tv.action?pid=1710000501" TargetMode="External"/><Relationship Id="rId87" Type="http://schemas.openxmlformats.org/officeDocument/2006/relationships/hyperlink" Target="https://www150.statcan.gc.ca/t1/tbl1/en/tv.action?pid=1310015601" TargetMode="External"/><Relationship Id="rId110" Type="http://schemas.openxmlformats.org/officeDocument/2006/relationships/hyperlink" Target="https://www150.statcan.gc.ca/t1/tbl1/en/tv.action?pid=3510006801" TargetMode="External"/><Relationship Id="rId115" Type="http://schemas.openxmlformats.org/officeDocument/2006/relationships/hyperlink" Target="https://www150.statcan.gc.ca/t1/tbl1/en/tv.action?pid=1310071001" TargetMode="External"/><Relationship Id="rId131" Type="http://schemas.openxmlformats.org/officeDocument/2006/relationships/hyperlink" Target="https://open.alberta.ca/dataset/25020446-adfb-4b57-9aaa-751d13dab72d/resource/edf10f2d-9056-4d34-8470-9378f590c80d/download/ar2016.pdf" TargetMode="External"/><Relationship Id="rId136" Type="http://schemas.openxmlformats.org/officeDocument/2006/relationships/hyperlink" Target="https://montrealgazette.com/news/local-news/quebec-highway-safety-in-2017-fewer-accidents-but-more-deaths" TargetMode="External"/><Relationship Id="rId157" Type="http://schemas.openxmlformats.org/officeDocument/2006/relationships/hyperlink" Target="https://cpsns.ns.ca/wp-content/uploads/2017/10/CPSNS-Annual-Report-2016.pdf" TargetMode="External"/><Relationship Id="rId178" Type="http://schemas.openxmlformats.org/officeDocument/2006/relationships/hyperlink" Target="https://www.tc.gc.ca/eng/motorvehiclesafety/canadian-motor-vehicle-traffic-collision-statistics-2017.html" TargetMode="External"/><Relationship Id="rId61" Type="http://schemas.openxmlformats.org/officeDocument/2006/relationships/hyperlink" Target="https://www150.statcan.gc.ca/t1/tbl1/en/tv.action?pid=1710000501" TargetMode="External"/><Relationship Id="rId82" Type="http://schemas.openxmlformats.org/officeDocument/2006/relationships/hyperlink" Target="https://www150.statcan.gc.ca/t1/tbl1/en/tv.action?pid=1310071001" TargetMode="External"/><Relationship Id="rId152" Type="http://schemas.openxmlformats.org/officeDocument/2006/relationships/hyperlink" Target="https://view.joomag.com/annual-report-2016/0566350001504028906?short" TargetMode="External"/><Relationship Id="rId173" Type="http://schemas.openxmlformats.org/officeDocument/2006/relationships/hyperlink" Target="https://www.cihi.ca/sites/default/files/document/hcp-2017-data-tables-en-web.xlsx" TargetMode="External"/><Relationship Id="rId19" Type="http://schemas.openxmlformats.org/officeDocument/2006/relationships/hyperlink" Target="https://www150.statcan.gc.ca/t1/tbl1/en/tv.action?pid=1310080101" TargetMode="External"/><Relationship Id="rId14" Type="http://schemas.openxmlformats.org/officeDocument/2006/relationships/hyperlink" Target="https://www150.statcan.gc.ca/t1/tbl1/en/tv.action?pid=1310080101" TargetMode="External"/><Relationship Id="rId30" Type="http://schemas.openxmlformats.org/officeDocument/2006/relationships/hyperlink" Target="https://www150.statcan.gc.ca/t1/tbl1/en/tv.action?pid=1310080101" TargetMode="External"/><Relationship Id="rId35" Type="http://schemas.openxmlformats.org/officeDocument/2006/relationships/hyperlink" Target="https://www150.statcan.gc.ca/t1/tbl1/en/tv.action?pid=1310080101" TargetMode="External"/><Relationship Id="rId56" Type="http://schemas.openxmlformats.org/officeDocument/2006/relationships/hyperlink" Target="https://www150.statcan.gc.ca/t1/tbl1/en/tv.action?pid=1310080101" TargetMode="External"/><Relationship Id="rId77" Type="http://schemas.openxmlformats.org/officeDocument/2006/relationships/hyperlink" Target="https://www150.statcan.gc.ca/t1/tbl1/en/tv.action?pid=1310071001" TargetMode="External"/><Relationship Id="rId100" Type="http://schemas.openxmlformats.org/officeDocument/2006/relationships/hyperlink" Target="https://www150.statcan.gc.ca/t1/tbl1/en/tv.action?pid=3510006801" TargetMode="External"/><Relationship Id="rId105" Type="http://schemas.openxmlformats.org/officeDocument/2006/relationships/hyperlink" Target="https://www150.statcan.gc.ca/t1/tbl1/en/tv.action?pid=3510006801" TargetMode="External"/><Relationship Id="rId126" Type="http://schemas.openxmlformats.org/officeDocument/2006/relationships/hyperlink" Target="https://www.tc.gc.ca/eng/motorvehiclesafety/canadian-motor-vehicle-traffic-collision-statistics-2016.html" TargetMode="External"/><Relationship Id="rId147" Type="http://schemas.openxmlformats.org/officeDocument/2006/relationships/hyperlink" Target="https://www.cps.sk.ca/iMIS/Documents/CPSS_AR-2016%20-%20FINAL.pdf" TargetMode="External"/><Relationship Id="rId168" Type="http://schemas.openxmlformats.org/officeDocument/2006/relationships/hyperlink" Target="https://www.cihi.ca/sites/default/files/document/hcp-2017-data-tables-en-web.xlsx" TargetMode="External"/><Relationship Id="rId8" Type="http://schemas.openxmlformats.org/officeDocument/2006/relationships/hyperlink" Target="https://www150.statcan.gc.ca/t1/tbl1/en/tv.action?pid=1310080101" TargetMode="External"/><Relationship Id="rId51" Type="http://schemas.openxmlformats.org/officeDocument/2006/relationships/hyperlink" Target="https://www150.statcan.gc.ca/t1/tbl1/en/tv.action?pid=1310080101" TargetMode="External"/><Relationship Id="rId72" Type="http://schemas.openxmlformats.org/officeDocument/2006/relationships/hyperlink" Target="https://www150.statcan.gc.ca/t1/tbl1/en/tv.action?pid=1310071001" TargetMode="External"/><Relationship Id="rId93" Type="http://schemas.openxmlformats.org/officeDocument/2006/relationships/hyperlink" Target="https://www150.statcan.gc.ca/t1/tbl1/en/tv.action?pid=1310080001" TargetMode="External"/><Relationship Id="rId98" Type="http://schemas.openxmlformats.org/officeDocument/2006/relationships/hyperlink" Target="https://www150.statcan.gc.ca/t1/tbl1/en/tv.action?pid=1310080001" TargetMode="External"/><Relationship Id="rId121" Type="http://schemas.openxmlformats.org/officeDocument/2006/relationships/hyperlink" Target="https://www150.statcan.gc.ca/t1/tbl1/en/tv.action?pid=1310071001" TargetMode="External"/><Relationship Id="rId142" Type="http://schemas.openxmlformats.org/officeDocument/2006/relationships/hyperlink" Target="https://www.inf.gov.nt.ca/sites/inf/files/resources/2016_nwt_traffic_collision_facts_0.pdf" TargetMode="External"/><Relationship Id="rId163" Type="http://schemas.openxmlformats.org/officeDocument/2006/relationships/hyperlink" Target="https://www.cihi.ca/en/access-data-reports/results?f%5B0%5D=field_primary_theme%3A2047" TargetMode="External"/><Relationship Id="rId184" Type="http://schemas.openxmlformats.org/officeDocument/2006/relationships/hyperlink" Target="https://www.canada.ca/en/health-canada/services/publications/health-system-services/medical-assistance-dying-interim-report-june-2018.html" TargetMode="External"/><Relationship Id="rId189" Type="http://schemas.openxmlformats.org/officeDocument/2006/relationships/hyperlink" Target="http://www.consciencelaws.org/background/procedures/assist017.aspx" TargetMode="External"/><Relationship Id="rId3" Type="http://schemas.openxmlformats.org/officeDocument/2006/relationships/hyperlink" Target="https://www150.statcan.gc.ca/t1/tbl1/en/tv.action?pid=1310080101" TargetMode="External"/><Relationship Id="rId25" Type="http://schemas.openxmlformats.org/officeDocument/2006/relationships/hyperlink" Target="https://www150.statcan.gc.ca/t1/tbl1/en/tv.action?pid=1310080101" TargetMode="External"/><Relationship Id="rId46" Type="http://schemas.openxmlformats.org/officeDocument/2006/relationships/hyperlink" Target="https://www150.statcan.gc.ca/t1/tbl1/en/tv.action?pid=1310080101" TargetMode="External"/><Relationship Id="rId67" Type="http://schemas.openxmlformats.org/officeDocument/2006/relationships/hyperlink" Target="https://www150.statcan.gc.ca/t1/tbl1/en/tv.action?pid=1710000501" TargetMode="External"/><Relationship Id="rId116" Type="http://schemas.openxmlformats.org/officeDocument/2006/relationships/hyperlink" Target="https://www150.statcan.gc.ca/t1/tbl1/en/tv.action?pid=1310071001" TargetMode="External"/><Relationship Id="rId137" Type="http://schemas.openxmlformats.org/officeDocument/2006/relationships/hyperlink" Target="https://www.thechronicleherald.ca/news/regional/2018-highway-deaths-already-at-five-year-high-246780/" TargetMode="External"/><Relationship Id="rId158" Type="http://schemas.openxmlformats.org/officeDocument/2006/relationships/hyperlink" Target="https://cpsns.ns.ca/wp-content/uploads/2018/05/CPSNS-Annual-Report-Final2018-LR.pdf" TargetMode="External"/><Relationship Id="rId20" Type="http://schemas.openxmlformats.org/officeDocument/2006/relationships/hyperlink" Target="https://www150.statcan.gc.ca/t1/tbl1/en/tv.action?pid=1310080101" TargetMode="External"/><Relationship Id="rId41" Type="http://schemas.openxmlformats.org/officeDocument/2006/relationships/hyperlink" Target="https://www150.statcan.gc.ca/t1/tbl1/en/tv.action?pid=1310080101" TargetMode="External"/><Relationship Id="rId62" Type="http://schemas.openxmlformats.org/officeDocument/2006/relationships/hyperlink" Target="https://www150.statcan.gc.ca/t1/tbl1/en/tv.action?pid=1710000501" TargetMode="External"/><Relationship Id="rId83" Type="http://schemas.openxmlformats.org/officeDocument/2006/relationships/hyperlink" Target="https://www150.statcan.gc.ca/t1/tbl1/en/tv.action?pid=1310071001" TargetMode="External"/><Relationship Id="rId88" Type="http://schemas.openxmlformats.org/officeDocument/2006/relationships/hyperlink" Target="https://www150.statcan.gc.ca/t1/tbl1/en/tv.action?pid=1310080001" TargetMode="External"/><Relationship Id="rId111" Type="http://schemas.openxmlformats.org/officeDocument/2006/relationships/hyperlink" Target="https://www150.statcan.gc.ca/t1/tbl1/en/tv.action?pid=3510006801" TargetMode="External"/><Relationship Id="rId132" Type="http://schemas.openxmlformats.org/officeDocument/2006/relationships/hyperlink" Target="https://www.sgi.sk.ca/news?title=signs-of-progress--historically-low-number-of-traffic-deaths-in-2017" TargetMode="External"/><Relationship Id="rId153" Type="http://schemas.openxmlformats.org/officeDocument/2006/relationships/hyperlink" Target="https://view.joomag.com/annual-report-2017/0446431001536249265?short" TargetMode="External"/><Relationship Id="rId174" Type="http://schemas.openxmlformats.org/officeDocument/2006/relationships/hyperlink" Target="https://www.cihi.ca/sites/default/files/document/hcp-2017-data-tables-en-web.xlsx" TargetMode="External"/><Relationship Id="rId179" Type="http://schemas.openxmlformats.org/officeDocument/2006/relationships/hyperlink" Target="https://www.canada.ca/en/health-canada/services/publications/health-system-services/medical-assistance-dying-interim-report-june-2018.html" TargetMode="External"/><Relationship Id="rId190" Type="http://schemas.openxmlformats.org/officeDocument/2006/relationships/printerSettings" Target="../printerSettings/printerSettings15.bin"/><Relationship Id="rId15" Type="http://schemas.openxmlformats.org/officeDocument/2006/relationships/hyperlink" Target="https://www150.statcan.gc.ca/t1/tbl1/en/tv.action?pid=1310080101" TargetMode="External"/><Relationship Id="rId36" Type="http://schemas.openxmlformats.org/officeDocument/2006/relationships/hyperlink" Target="https://www150.statcan.gc.ca/t1/tbl1/en/tv.action?pid=1310080101" TargetMode="External"/><Relationship Id="rId57" Type="http://schemas.openxmlformats.org/officeDocument/2006/relationships/hyperlink" Target="https://www150.statcan.gc.ca/t1/tbl1/en/tv.action?pid=1310080101" TargetMode="External"/><Relationship Id="rId106" Type="http://schemas.openxmlformats.org/officeDocument/2006/relationships/hyperlink" Target="https://www150.statcan.gc.ca/t1/tbl1/en/tv.action?pid=3510006801" TargetMode="External"/><Relationship Id="rId127" Type="http://schemas.openxmlformats.org/officeDocument/2006/relationships/hyperlink" Target="https://www.tc.gc.ca/eng/motorvehiclesafety/canadian-motor-vehicle-traffic-collision-statistics-2016.html" TargetMode="External"/><Relationship Id="rId10" Type="http://schemas.openxmlformats.org/officeDocument/2006/relationships/hyperlink" Target="https://www150.statcan.gc.ca/t1/tbl1/en/tv.action?pid=1310080101" TargetMode="External"/><Relationship Id="rId31" Type="http://schemas.openxmlformats.org/officeDocument/2006/relationships/hyperlink" Target="https://www150.statcan.gc.ca/t1/tbl1/en/tv.action?pid=1310080101" TargetMode="External"/><Relationship Id="rId52" Type="http://schemas.openxmlformats.org/officeDocument/2006/relationships/hyperlink" Target="https://www150.statcan.gc.ca/t1/tbl1/en/tv.action?pid=1310080101" TargetMode="External"/><Relationship Id="rId73" Type="http://schemas.openxmlformats.org/officeDocument/2006/relationships/hyperlink" Target="https://www150.statcan.gc.ca/t1/tbl1/en/tv.action?pid=1310071001" TargetMode="External"/><Relationship Id="rId78" Type="http://schemas.openxmlformats.org/officeDocument/2006/relationships/hyperlink" Target="https://www150.statcan.gc.ca/t1/tbl1/en/tv.action?pid=1310071001" TargetMode="External"/><Relationship Id="rId94" Type="http://schemas.openxmlformats.org/officeDocument/2006/relationships/hyperlink" Target="https://www150.statcan.gc.ca/t1/tbl1/en/tv.action?pid=1310080001" TargetMode="External"/><Relationship Id="rId99" Type="http://schemas.openxmlformats.org/officeDocument/2006/relationships/hyperlink" Target="https://www150.statcan.gc.ca/t1/tbl1/en/tv.action?pid=3510006801" TargetMode="External"/><Relationship Id="rId101" Type="http://schemas.openxmlformats.org/officeDocument/2006/relationships/hyperlink" Target="https://www150.statcan.gc.ca/t1/tbl1/en/tv.action?pid=3510006801" TargetMode="External"/><Relationship Id="rId122" Type="http://schemas.openxmlformats.org/officeDocument/2006/relationships/hyperlink" Target="https://www150.statcan.gc.ca/t1/tbl1/en/tv.action?pid=1310071001" TargetMode="External"/><Relationship Id="rId143" Type="http://schemas.openxmlformats.org/officeDocument/2006/relationships/hyperlink" Target="https://www.gov.nu.ca/sites/default/files/nunavut_suicides_by_region_sex_age_group_and_ethnicity_1999_to_2017.xlsx" TargetMode="External"/><Relationship Id="rId148" Type="http://schemas.openxmlformats.org/officeDocument/2006/relationships/hyperlink" Target="https://www.cps.sk.ca/iMIS/Documents/CPSS_AR-2017.pdf" TargetMode="External"/><Relationship Id="rId164" Type="http://schemas.openxmlformats.org/officeDocument/2006/relationships/hyperlink" Target="https://www.cihi.ca/sites/default/files/document/hcp-2017-data-tables-en-web.xlsx" TargetMode="External"/><Relationship Id="rId169" Type="http://schemas.openxmlformats.org/officeDocument/2006/relationships/hyperlink" Target="https://www.cihi.ca/sites/default/files/document/hcp-2017-data-tables-en-web.xlsx" TargetMode="External"/><Relationship Id="rId185" Type="http://schemas.openxmlformats.org/officeDocument/2006/relationships/hyperlink" Target="https://www.canada.ca/en/health-canada/services/publications/health-system-services/medical-assistance-dying-interim-report-june-2018.html" TargetMode="External"/><Relationship Id="rId4" Type="http://schemas.openxmlformats.org/officeDocument/2006/relationships/hyperlink" Target="https://www150.statcan.gc.ca/t1/tbl1/en/tv.action?pid=1310080101" TargetMode="External"/><Relationship Id="rId9" Type="http://schemas.openxmlformats.org/officeDocument/2006/relationships/hyperlink" Target="https://www150.statcan.gc.ca/t1/tbl1/en/tv.action?pid=1310080101" TargetMode="External"/><Relationship Id="rId180" Type="http://schemas.openxmlformats.org/officeDocument/2006/relationships/hyperlink" Target="https://www.canada.ca/en/health-canada/services/publications/health-system-services/medical-assistance-dying-interim-report-june-2018.html"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www150.statcan.gc.ca/t1/tbl1/en/tv.action?pid=1310071001&amp;pickMembers%5B0%5D=1.1&amp;pickMembers%5B1%5D=3.1" TargetMode="External"/><Relationship Id="rId13" Type="http://schemas.openxmlformats.org/officeDocument/2006/relationships/hyperlink" Target="https://www150.statcan.gc.ca/t1/tbl1/en/tv.action?pid=1310071001&amp;pickMembers%5B0%5D=1.1&amp;pickMembers%5B1%5D=3.1" TargetMode="External"/><Relationship Id="rId3" Type="http://schemas.openxmlformats.org/officeDocument/2006/relationships/hyperlink" Target="https://www150.statcan.gc.ca/t1/tbl1/en/tv.action?pid=1310071001&amp;pickMembers%5B0%5D=1.1&amp;pickMembers%5B1%5D=3.1" TargetMode="External"/><Relationship Id="rId7" Type="http://schemas.openxmlformats.org/officeDocument/2006/relationships/hyperlink" Target="https://www150.statcan.gc.ca/t1/tbl1/en/tv.action?pid=1310071001&amp;pickMembers%5B0%5D=1.1&amp;pickMembers%5B1%5D=3.1" TargetMode="External"/><Relationship Id="rId12" Type="http://schemas.openxmlformats.org/officeDocument/2006/relationships/hyperlink" Target="https://www150.statcan.gc.ca/t1/tbl1/en/tv.action?pid=1310071001&amp;pickMembers%5B0%5D=1.1&amp;pickMembers%5B1%5D=3.1" TargetMode="External"/><Relationship Id="rId2" Type="http://schemas.openxmlformats.org/officeDocument/2006/relationships/hyperlink" Target="https://www150.statcan.gc.ca/t1/tbl1/en/tv.action?pid=1310071001&amp;pickMembers%5B0%5D=1.1&amp;pickMembers%5B1%5D=3.1" TargetMode="External"/><Relationship Id="rId1" Type="http://schemas.openxmlformats.org/officeDocument/2006/relationships/hyperlink" Target="https://www150.statcan.gc.ca/t1/tbl1/en/tv.action?pid=1310071001&amp;pickMembers%5B0%5D=1.1&amp;pickMembers%5B1%5D=3.1" TargetMode="External"/><Relationship Id="rId6" Type="http://schemas.openxmlformats.org/officeDocument/2006/relationships/hyperlink" Target="https://www150.statcan.gc.ca/t1/tbl1/en/tv.action?pid=1310071001&amp;pickMembers%5B0%5D=1.1&amp;pickMembers%5B1%5D=3.1" TargetMode="External"/><Relationship Id="rId11" Type="http://schemas.openxmlformats.org/officeDocument/2006/relationships/hyperlink" Target="https://www150.statcan.gc.ca/t1/tbl1/en/tv.action?pid=1310071001&amp;pickMembers%5B0%5D=1.1&amp;pickMembers%5B1%5D=3.1" TargetMode="External"/><Relationship Id="rId5" Type="http://schemas.openxmlformats.org/officeDocument/2006/relationships/hyperlink" Target="https://www150.statcan.gc.ca/t1/tbl1/en/tv.action?pid=1310071001&amp;pickMembers%5B0%5D=1.1&amp;pickMembers%5B1%5D=3.1" TargetMode="External"/><Relationship Id="rId10" Type="http://schemas.openxmlformats.org/officeDocument/2006/relationships/hyperlink" Target="https://www150.statcan.gc.ca/t1/tbl1/en/tv.action?pid=1310071001&amp;pickMembers%5B0%5D=1.1&amp;pickMembers%5B1%5D=3.1" TargetMode="External"/><Relationship Id="rId4" Type="http://schemas.openxmlformats.org/officeDocument/2006/relationships/hyperlink" Target="https://www150.statcan.gc.ca/t1/tbl1/en/tv.action?pid=1310071001&amp;pickMembers%5B0%5D=1.1&amp;pickMembers%5B1%5D=3.1" TargetMode="External"/><Relationship Id="rId9" Type="http://schemas.openxmlformats.org/officeDocument/2006/relationships/hyperlink" Target="https://www150.statcan.gc.ca/t1/tbl1/en/tv.action?pid=1310071001&amp;pickMembers%5B0%5D=1.1&amp;pickMembers%5B1%5D=3.1" TargetMode="External"/><Relationship Id="rId14" Type="http://schemas.openxmlformats.org/officeDocument/2006/relationships/hyperlink" Target="https://www150.statcan.gc.ca/t1/tbl1/en/tv.action?pid=1310071001&amp;pickMembers%5B0%5D=1.1&amp;pickMembers%5B1%5D=3.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hyperlink" Target="https://www.canada.ca/en/health-canada/services/publications/health-system-services/medical-assistance-dying-interim-report-sep-2017.html" TargetMode="External"/><Relationship Id="rId2" Type="http://schemas.openxmlformats.org/officeDocument/2006/relationships/hyperlink" Target="https://www.canada.ca/en/health-canada/services/publications/health-system-services/medical-assistance-dying-interim-report-june-2018.html" TargetMode="External"/><Relationship Id="rId1" Type="http://schemas.openxmlformats.org/officeDocument/2006/relationships/hyperlink" Target="https://www.canada.ca/en/health-canada/services/publications/health-system-services/medical-assistance-dying-interim-report-dec-2016.html" TargetMode="External"/><Relationship Id="rId4"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canada.ca/en/health-canada/services/publications/health-system-services/medical-assistance-dying-interim-report-june-2018.html" TargetMode="External"/><Relationship Id="rId1" Type="http://schemas.openxmlformats.org/officeDocument/2006/relationships/hyperlink" Target="https://www.canada.ca/en/health-canada/services/publications/health-system-services/medical-assistance-dying-interim-report-sep-2017.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canada.ca/en/health-canada/services/publications/health-system-services/medical-assistance-dying-interim-report-dec-2016.html"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canada.ca/en/health-canada/services/publications/health-system-services/medical-assistance-dying-interim-report-june-2018.html" TargetMode="External"/><Relationship Id="rId2" Type="http://schemas.openxmlformats.org/officeDocument/2006/relationships/hyperlink" Target="https://www.canada.ca/en/health-canada/services/publications/health-system-services/medical-assistance-dying-interim-report-sep-2017.html" TargetMode="External"/><Relationship Id="rId1" Type="http://schemas.openxmlformats.org/officeDocument/2006/relationships/hyperlink" Target="https://www.canada.ca/en/health-canada/services/publications/health-system-services/medical-assistance-dying-interim-report-dec-2016.html" TargetMode="External"/><Relationship Id="rId4"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0"/>
  <sheetViews>
    <sheetView tabSelected="1" workbookViewId="0">
      <selection activeCell="M9" sqref="M9:Q32"/>
    </sheetView>
  </sheetViews>
  <sheetFormatPr defaultRowHeight="15" x14ac:dyDescent="0.25"/>
  <cols>
    <col min="8" max="8" width="10.140625" bestFit="1" customWidth="1"/>
  </cols>
  <sheetData>
    <row r="1" spans="1:32" s="209" customFormat="1" ht="55.5" customHeight="1" thickBot="1" x14ac:dyDescent="0.35">
      <c r="A1" s="211"/>
      <c r="B1" s="212"/>
      <c r="C1" s="212"/>
      <c r="D1" s="212"/>
      <c r="E1" s="212"/>
      <c r="F1" s="212"/>
      <c r="G1" s="212"/>
      <c r="H1" s="212"/>
      <c r="I1" s="212"/>
      <c r="J1" s="212"/>
      <c r="K1" s="212"/>
      <c r="L1" s="212"/>
      <c r="M1" s="212"/>
      <c r="N1" s="212"/>
      <c r="O1" s="212"/>
      <c r="P1" s="212"/>
      <c r="Q1" s="223"/>
      <c r="R1" s="210"/>
      <c r="S1" s="210"/>
      <c r="T1" s="210"/>
      <c r="U1" s="210"/>
      <c r="V1" s="210"/>
      <c r="W1" s="210"/>
      <c r="X1" s="210"/>
      <c r="Y1" s="210"/>
      <c r="Z1" s="210"/>
      <c r="AA1" s="210"/>
      <c r="AB1" s="210"/>
      <c r="AC1" s="210"/>
      <c r="AD1" s="210"/>
      <c r="AE1" s="210"/>
      <c r="AF1" s="210"/>
    </row>
    <row r="2" spans="1:32" ht="15.75" customHeight="1" thickTop="1" x14ac:dyDescent="0.25">
      <c r="B2" s="219"/>
      <c r="C2" s="219"/>
      <c r="D2" s="219"/>
      <c r="E2" s="219"/>
    </row>
    <row r="3" spans="1:32" ht="18.75" customHeight="1" thickBot="1" x14ac:dyDescent="0.3">
      <c r="A3" s="360" t="s">
        <v>106</v>
      </c>
      <c r="B3" s="360"/>
      <c r="C3" s="360"/>
      <c r="D3" s="360"/>
      <c r="E3" s="360"/>
      <c r="F3" s="360"/>
      <c r="G3" s="360"/>
      <c r="I3" s="373"/>
      <c r="J3" s="373"/>
      <c r="K3" s="373"/>
      <c r="L3" s="374" t="s">
        <v>116</v>
      </c>
      <c r="M3" s="374"/>
      <c r="N3" s="374"/>
      <c r="O3" s="374"/>
      <c r="P3" s="374"/>
      <c r="Q3" s="374"/>
      <c r="R3" s="222"/>
      <c r="S3" s="222"/>
      <c r="T3" s="222"/>
    </row>
    <row r="4" spans="1:32" ht="19.5" customHeight="1" thickTop="1" thickBot="1" x14ac:dyDescent="0.3">
      <c r="A4" s="361" t="s">
        <v>105</v>
      </c>
      <c r="B4" s="361"/>
      <c r="C4" s="361"/>
      <c r="D4" s="361"/>
      <c r="E4" s="361"/>
      <c r="F4" s="361"/>
      <c r="G4" s="361"/>
      <c r="I4" s="373"/>
      <c r="J4" s="373"/>
      <c r="K4" s="373"/>
      <c r="L4" s="374"/>
      <c r="M4" s="374"/>
      <c r="N4" s="374"/>
      <c r="O4" s="374"/>
      <c r="P4" s="374"/>
      <c r="Q4" s="374"/>
      <c r="R4" s="222"/>
      <c r="S4" s="222"/>
      <c r="T4" s="222"/>
    </row>
    <row r="5" spans="1:32" s="213" customFormat="1" ht="19.5" customHeight="1" thickTop="1" x14ac:dyDescent="0.25">
      <c r="A5" s="215"/>
      <c r="B5" s="215"/>
      <c r="C5" s="215"/>
      <c r="D5" s="215"/>
      <c r="E5" s="215"/>
      <c r="F5" s="215"/>
      <c r="G5" s="215"/>
      <c r="I5" s="372" t="s">
        <v>345</v>
      </c>
      <c r="J5" s="372"/>
      <c r="K5" s="372"/>
      <c r="L5" s="372"/>
      <c r="M5" s="372"/>
      <c r="N5" s="372"/>
      <c r="O5" s="372"/>
      <c r="P5" s="372"/>
      <c r="Q5" s="372"/>
    </row>
    <row r="6" spans="1:32" s="213" customFormat="1" ht="19.5" customHeight="1" x14ac:dyDescent="0.25">
      <c r="A6" s="375" t="s">
        <v>110</v>
      </c>
      <c r="B6" s="375"/>
      <c r="C6" s="215"/>
      <c r="D6" s="215"/>
      <c r="E6" s="215"/>
      <c r="F6" s="215"/>
      <c r="G6" s="215"/>
      <c r="I6" s="372"/>
      <c r="J6" s="372"/>
      <c r="K6" s="372"/>
      <c r="L6" s="372"/>
      <c r="M6" s="372"/>
      <c r="N6" s="372"/>
      <c r="O6" s="372"/>
      <c r="P6" s="372"/>
      <c r="Q6" s="372"/>
    </row>
    <row r="7" spans="1:32" s="213" customFormat="1" ht="19.5" customHeight="1" x14ac:dyDescent="0.25">
      <c r="A7" s="215"/>
      <c r="B7" s="215"/>
      <c r="C7" s="215"/>
      <c r="D7" s="215"/>
      <c r="E7" s="215"/>
      <c r="F7" s="215"/>
      <c r="G7" s="215"/>
    </row>
    <row r="8" spans="1:32" ht="15.75" customHeight="1" thickBot="1" x14ac:dyDescent="0.3">
      <c r="A8" s="371" t="s">
        <v>109</v>
      </c>
      <c r="B8" s="371"/>
      <c r="C8" s="371"/>
      <c r="D8" s="371"/>
      <c r="E8" s="371"/>
      <c r="F8" s="228"/>
      <c r="G8" s="368" t="s">
        <v>245</v>
      </c>
      <c r="H8" s="368"/>
      <c r="I8" s="368"/>
      <c r="J8" s="368"/>
      <c r="K8" s="368"/>
      <c r="L8" s="228"/>
      <c r="M8" s="368" t="s">
        <v>248</v>
      </c>
      <c r="N8" s="368"/>
      <c r="O8" s="368"/>
      <c r="P8" s="368"/>
      <c r="Q8" s="368"/>
    </row>
    <row r="9" spans="1:32" ht="15" customHeight="1" x14ac:dyDescent="0.25">
      <c r="A9" s="366" t="s">
        <v>246</v>
      </c>
      <c r="B9" s="366"/>
      <c r="C9" s="366"/>
      <c r="D9" s="366"/>
      <c r="E9" s="366"/>
      <c r="F9" s="228"/>
      <c r="G9" s="370" t="s">
        <v>247</v>
      </c>
      <c r="H9" s="370"/>
      <c r="I9" s="370"/>
      <c r="J9" s="370"/>
      <c r="K9" s="370"/>
      <c r="L9" s="224"/>
      <c r="M9" s="369" t="s">
        <v>270</v>
      </c>
      <c r="N9" s="369"/>
      <c r="O9" s="369"/>
      <c r="P9" s="369"/>
      <c r="Q9" s="369"/>
    </row>
    <row r="10" spans="1:32" x14ac:dyDescent="0.25">
      <c r="A10" s="367"/>
      <c r="B10" s="367"/>
      <c r="C10" s="367"/>
      <c r="D10" s="367"/>
      <c r="E10" s="367"/>
      <c r="F10" s="262"/>
      <c r="G10" s="369"/>
      <c r="H10" s="369"/>
      <c r="I10" s="369"/>
      <c r="J10" s="369"/>
      <c r="K10" s="369"/>
      <c r="L10" s="265"/>
      <c r="M10" s="369"/>
      <c r="N10" s="369"/>
      <c r="O10" s="369"/>
      <c r="P10" s="369"/>
      <c r="Q10" s="369"/>
    </row>
    <row r="11" spans="1:32" x14ac:dyDescent="0.25">
      <c r="A11" s="367"/>
      <c r="B11" s="367"/>
      <c r="C11" s="367"/>
      <c r="D11" s="367"/>
      <c r="E11" s="367"/>
      <c r="F11" s="262"/>
      <c r="G11" s="369"/>
      <c r="H11" s="369"/>
      <c r="I11" s="369"/>
      <c r="J11" s="369"/>
      <c r="K11" s="369"/>
      <c r="L11" s="265"/>
      <c r="M11" s="369"/>
      <c r="N11" s="369"/>
      <c r="O11" s="369"/>
      <c r="P11" s="369"/>
      <c r="Q11" s="369"/>
    </row>
    <row r="12" spans="1:32" x14ac:dyDescent="0.25">
      <c r="A12" s="367"/>
      <c r="B12" s="367"/>
      <c r="C12" s="367"/>
      <c r="D12" s="367"/>
      <c r="E12" s="367"/>
      <c r="F12" s="262"/>
      <c r="G12" s="369"/>
      <c r="H12" s="369"/>
      <c r="I12" s="369"/>
      <c r="J12" s="369"/>
      <c r="K12" s="369"/>
      <c r="L12" s="265"/>
      <c r="M12" s="369"/>
      <c r="N12" s="369"/>
      <c r="O12" s="369"/>
      <c r="P12" s="369"/>
      <c r="Q12" s="369"/>
    </row>
    <row r="13" spans="1:32" x14ac:dyDescent="0.25">
      <c r="A13" s="367"/>
      <c r="B13" s="367"/>
      <c r="C13" s="367"/>
      <c r="D13" s="367"/>
      <c r="E13" s="367"/>
      <c r="F13" s="262"/>
      <c r="G13" s="369"/>
      <c r="H13" s="369"/>
      <c r="I13" s="369"/>
      <c r="J13" s="369"/>
      <c r="K13" s="369"/>
      <c r="L13" s="265"/>
      <c r="M13" s="369"/>
      <c r="N13" s="369"/>
      <c r="O13" s="369"/>
      <c r="P13" s="369"/>
      <c r="Q13" s="369"/>
    </row>
    <row r="14" spans="1:32" x14ac:dyDescent="0.25">
      <c r="A14" s="367"/>
      <c r="B14" s="367"/>
      <c r="C14" s="367"/>
      <c r="D14" s="367"/>
      <c r="E14" s="367"/>
      <c r="F14" s="262"/>
      <c r="G14" s="369"/>
      <c r="H14" s="369"/>
      <c r="I14" s="369"/>
      <c r="J14" s="369"/>
      <c r="K14" s="369"/>
      <c r="L14" s="265"/>
      <c r="M14" s="369"/>
      <c r="N14" s="369"/>
      <c r="O14" s="369"/>
      <c r="P14" s="369"/>
      <c r="Q14" s="369"/>
    </row>
    <row r="15" spans="1:32" x14ac:dyDescent="0.25">
      <c r="A15" s="367"/>
      <c r="B15" s="367"/>
      <c r="C15" s="367"/>
      <c r="D15" s="367"/>
      <c r="E15" s="367"/>
      <c r="F15" s="262"/>
      <c r="G15" s="369"/>
      <c r="H15" s="369"/>
      <c r="I15" s="369"/>
      <c r="J15" s="369"/>
      <c r="K15" s="369"/>
      <c r="L15" s="265"/>
      <c r="M15" s="369"/>
      <c r="N15" s="369"/>
      <c r="O15" s="369"/>
      <c r="P15" s="369"/>
      <c r="Q15" s="369"/>
    </row>
    <row r="16" spans="1:32" x14ac:dyDescent="0.25">
      <c r="A16" s="367"/>
      <c r="B16" s="367"/>
      <c r="C16" s="367"/>
      <c r="D16" s="367"/>
      <c r="E16" s="367"/>
      <c r="F16" s="262"/>
      <c r="G16" s="369"/>
      <c r="H16" s="369"/>
      <c r="I16" s="369"/>
      <c r="J16" s="369"/>
      <c r="K16" s="369"/>
      <c r="L16" s="265"/>
      <c r="M16" s="369"/>
      <c r="N16" s="369"/>
      <c r="O16" s="369"/>
      <c r="P16" s="369"/>
      <c r="Q16" s="369"/>
    </row>
    <row r="17" spans="1:17" x14ac:dyDescent="0.25">
      <c r="A17" s="367"/>
      <c r="B17" s="367"/>
      <c r="C17" s="367"/>
      <c r="D17" s="367"/>
      <c r="E17" s="367"/>
      <c r="F17" s="262"/>
      <c r="G17" s="369"/>
      <c r="H17" s="369"/>
      <c r="I17" s="369"/>
      <c r="J17" s="369"/>
      <c r="K17" s="369"/>
      <c r="L17" s="265"/>
      <c r="M17" s="369"/>
      <c r="N17" s="369"/>
      <c r="O17" s="369"/>
      <c r="P17" s="369"/>
      <c r="Q17" s="369"/>
    </row>
    <row r="18" spans="1:17" x14ac:dyDescent="0.25">
      <c r="A18" s="367"/>
      <c r="B18" s="367"/>
      <c r="C18" s="367"/>
      <c r="D18" s="367"/>
      <c r="E18" s="367"/>
      <c r="F18" s="262"/>
      <c r="G18" s="369"/>
      <c r="H18" s="369"/>
      <c r="I18" s="369"/>
      <c r="J18" s="369"/>
      <c r="K18" s="369"/>
      <c r="L18" s="265"/>
      <c r="M18" s="369"/>
      <c r="N18" s="369"/>
      <c r="O18" s="369"/>
      <c r="P18" s="369"/>
      <c r="Q18" s="369"/>
    </row>
    <row r="19" spans="1:17" x14ac:dyDescent="0.25">
      <c r="A19" s="367"/>
      <c r="B19" s="367"/>
      <c r="C19" s="367"/>
      <c r="D19" s="367"/>
      <c r="E19" s="367"/>
      <c r="F19" s="262"/>
      <c r="G19" s="369"/>
      <c r="H19" s="369"/>
      <c r="I19" s="369"/>
      <c r="J19" s="369"/>
      <c r="K19" s="369"/>
      <c r="L19" s="265"/>
      <c r="M19" s="369"/>
      <c r="N19" s="369"/>
      <c r="O19" s="369"/>
      <c r="P19" s="369"/>
      <c r="Q19" s="369"/>
    </row>
    <row r="20" spans="1:17" x14ac:dyDescent="0.25">
      <c r="A20" s="367"/>
      <c r="B20" s="367"/>
      <c r="C20" s="367"/>
      <c r="D20" s="367"/>
      <c r="E20" s="367"/>
      <c r="F20" s="262"/>
      <c r="G20" s="369"/>
      <c r="H20" s="369"/>
      <c r="I20" s="369"/>
      <c r="J20" s="369"/>
      <c r="K20" s="369"/>
      <c r="L20" s="265"/>
      <c r="M20" s="369"/>
      <c r="N20" s="369"/>
      <c r="O20" s="369"/>
      <c r="P20" s="369"/>
      <c r="Q20" s="369"/>
    </row>
    <row r="21" spans="1:17" x14ac:dyDescent="0.25">
      <c r="A21" s="367"/>
      <c r="B21" s="367"/>
      <c r="C21" s="367"/>
      <c r="D21" s="367"/>
      <c r="E21" s="367"/>
      <c r="F21" s="262"/>
      <c r="G21" s="369"/>
      <c r="H21" s="369"/>
      <c r="I21" s="369"/>
      <c r="J21" s="369"/>
      <c r="K21" s="369"/>
      <c r="L21" s="265"/>
      <c r="M21" s="369"/>
      <c r="N21" s="369"/>
      <c r="O21" s="369"/>
      <c r="P21" s="369"/>
      <c r="Q21" s="369"/>
    </row>
    <row r="22" spans="1:17" x14ac:dyDescent="0.25">
      <c r="A22" s="367"/>
      <c r="B22" s="367"/>
      <c r="C22" s="367"/>
      <c r="D22" s="367"/>
      <c r="E22" s="367"/>
      <c r="F22" s="262"/>
      <c r="G22" s="369"/>
      <c r="H22" s="369"/>
      <c r="I22" s="369"/>
      <c r="J22" s="369"/>
      <c r="K22" s="369"/>
      <c r="L22" s="265"/>
      <c r="M22" s="369"/>
      <c r="N22" s="369"/>
      <c r="O22" s="369"/>
      <c r="P22" s="369"/>
      <c r="Q22" s="369"/>
    </row>
    <row r="23" spans="1:17" x14ac:dyDescent="0.25">
      <c r="A23" s="367"/>
      <c r="B23" s="367"/>
      <c r="C23" s="367"/>
      <c r="D23" s="367"/>
      <c r="E23" s="367"/>
      <c r="F23" s="262"/>
      <c r="G23" s="369"/>
      <c r="H23" s="369"/>
      <c r="I23" s="369"/>
      <c r="J23" s="369"/>
      <c r="K23" s="369"/>
      <c r="L23" s="265"/>
      <c r="M23" s="369"/>
      <c r="N23" s="369"/>
      <c r="O23" s="369"/>
      <c r="P23" s="369"/>
      <c r="Q23" s="369"/>
    </row>
    <row r="24" spans="1:17" x14ac:dyDescent="0.25">
      <c r="A24" s="367"/>
      <c r="B24" s="367"/>
      <c r="C24" s="367"/>
      <c r="D24" s="367"/>
      <c r="E24" s="367"/>
      <c r="F24" s="262"/>
      <c r="G24" s="369"/>
      <c r="H24" s="369"/>
      <c r="I24" s="369"/>
      <c r="J24" s="369"/>
      <c r="K24" s="369"/>
      <c r="L24" s="265"/>
      <c r="M24" s="369"/>
      <c r="N24" s="369"/>
      <c r="O24" s="369"/>
      <c r="P24" s="369"/>
      <c r="Q24" s="369"/>
    </row>
    <row r="25" spans="1:17" x14ac:dyDescent="0.25">
      <c r="A25" s="367"/>
      <c r="B25" s="367"/>
      <c r="C25" s="367"/>
      <c r="D25" s="367"/>
      <c r="E25" s="367"/>
      <c r="F25" s="262"/>
      <c r="G25" s="369"/>
      <c r="H25" s="369"/>
      <c r="I25" s="369"/>
      <c r="J25" s="369"/>
      <c r="K25" s="369"/>
      <c r="L25" s="265"/>
      <c r="M25" s="369"/>
      <c r="N25" s="369"/>
      <c r="O25" s="369"/>
      <c r="P25" s="369"/>
      <c r="Q25" s="369"/>
    </row>
    <row r="26" spans="1:17" s="224" customFormat="1" x14ac:dyDescent="0.25">
      <c r="A26" s="367"/>
      <c r="B26" s="367"/>
      <c r="C26" s="367"/>
      <c r="D26" s="367"/>
      <c r="E26" s="367"/>
      <c r="F26" s="262"/>
      <c r="G26" s="369"/>
      <c r="H26" s="369"/>
      <c r="I26" s="369"/>
      <c r="J26" s="369"/>
      <c r="K26" s="369"/>
      <c r="L26" s="265"/>
      <c r="M26" s="369"/>
      <c r="N26" s="369"/>
      <c r="O26" s="369"/>
      <c r="P26" s="369"/>
      <c r="Q26" s="369"/>
    </row>
    <row r="27" spans="1:17" s="224" customFormat="1" x14ac:dyDescent="0.25">
      <c r="A27" s="367"/>
      <c r="B27" s="367"/>
      <c r="C27" s="367"/>
      <c r="D27" s="367"/>
      <c r="E27" s="367"/>
      <c r="F27" s="262"/>
      <c r="G27" s="369"/>
      <c r="H27" s="369"/>
      <c r="I27" s="369"/>
      <c r="J27" s="369"/>
      <c r="K27" s="369"/>
      <c r="L27" s="265"/>
      <c r="M27" s="369"/>
      <c r="N27" s="369"/>
      <c r="O27" s="369"/>
      <c r="P27" s="369"/>
      <c r="Q27" s="369"/>
    </row>
    <row r="28" spans="1:17" s="224" customFormat="1" x14ac:dyDescent="0.25">
      <c r="A28" s="367"/>
      <c r="B28" s="367"/>
      <c r="C28" s="367"/>
      <c r="D28" s="367"/>
      <c r="E28" s="367"/>
      <c r="F28" s="262"/>
      <c r="G28" s="369"/>
      <c r="H28" s="369"/>
      <c r="I28" s="369"/>
      <c r="J28" s="369"/>
      <c r="K28" s="369"/>
      <c r="L28" s="265"/>
      <c r="M28" s="369"/>
      <c r="N28" s="369"/>
      <c r="O28" s="369"/>
      <c r="P28" s="369"/>
      <c r="Q28" s="369"/>
    </row>
    <row r="29" spans="1:17" s="224" customFormat="1" x14ac:dyDescent="0.25">
      <c r="A29" s="367"/>
      <c r="B29" s="367"/>
      <c r="C29" s="367"/>
      <c r="D29" s="367"/>
      <c r="E29" s="367"/>
      <c r="F29" s="262"/>
      <c r="G29" s="369"/>
      <c r="H29" s="369"/>
      <c r="I29" s="369"/>
      <c r="J29" s="369"/>
      <c r="K29" s="369"/>
      <c r="L29" s="265"/>
      <c r="M29" s="369"/>
      <c r="N29" s="369"/>
      <c r="O29" s="369"/>
      <c r="P29" s="369"/>
      <c r="Q29" s="369"/>
    </row>
    <row r="30" spans="1:17" s="224" customFormat="1" x14ac:dyDescent="0.25">
      <c r="A30" s="367"/>
      <c r="B30" s="367"/>
      <c r="C30" s="367"/>
      <c r="D30" s="367"/>
      <c r="E30" s="367"/>
      <c r="F30" s="262"/>
      <c r="G30" s="369"/>
      <c r="H30" s="369"/>
      <c r="I30" s="369"/>
      <c r="J30" s="369"/>
      <c r="K30" s="369"/>
      <c r="L30" s="265"/>
      <c r="M30" s="369"/>
      <c r="N30" s="369"/>
      <c r="O30" s="369"/>
      <c r="P30" s="369"/>
      <c r="Q30" s="369"/>
    </row>
    <row r="31" spans="1:17" s="224" customFormat="1" x14ac:dyDescent="0.25">
      <c r="A31" s="367"/>
      <c r="B31" s="367"/>
      <c r="C31" s="367"/>
      <c r="D31" s="367"/>
      <c r="E31" s="367"/>
      <c r="F31" s="262"/>
      <c r="G31" s="369"/>
      <c r="H31" s="369"/>
      <c r="I31" s="369"/>
      <c r="J31" s="369"/>
      <c r="K31" s="369"/>
      <c r="L31" s="265"/>
      <c r="M31" s="369"/>
      <c r="N31" s="369"/>
      <c r="O31" s="369"/>
      <c r="P31" s="369"/>
      <c r="Q31" s="369"/>
    </row>
    <row r="32" spans="1:17" s="224" customFormat="1" x14ac:dyDescent="0.25">
      <c r="A32" s="367"/>
      <c r="B32" s="367"/>
      <c r="C32" s="367"/>
      <c r="D32" s="367"/>
      <c r="E32" s="367"/>
      <c r="F32" s="262"/>
      <c r="G32" s="369"/>
      <c r="H32" s="369"/>
      <c r="I32" s="369"/>
      <c r="J32" s="369"/>
      <c r="K32" s="369"/>
      <c r="L32" s="265"/>
      <c r="M32" s="369"/>
      <c r="N32" s="369"/>
      <c r="O32" s="369"/>
      <c r="P32" s="369"/>
      <c r="Q32" s="369"/>
    </row>
    <row r="33" spans="1:17" x14ac:dyDescent="0.25">
      <c r="A33" s="220"/>
      <c r="B33" s="220"/>
      <c r="C33" s="220"/>
      <c r="D33" s="220"/>
      <c r="E33" s="220"/>
      <c r="F33" s="220"/>
      <c r="G33" s="220"/>
      <c r="H33" s="220"/>
    </row>
    <row r="34" spans="1:17" ht="20.25" customHeight="1" thickBot="1" x14ac:dyDescent="0.3">
      <c r="A34" s="360" t="s">
        <v>110</v>
      </c>
      <c r="B34" s="360"/>
      <c r="C34" s="360"/>
      <c r="D34" s="360"/>
      <c r="E34" s="360"/>
      <c r="F34" s="228"/>
      <c r="G34" s="228"/>
    </row>
    <row r="35" spans="1:17" ht="15.75" thickTop="1" x14ac:dyDescent="0.25">
      <c r="A35" s="220"/>
      <c r="B35" s="220"/>
      <c r="C35" s="220"/>
      <c r="D35" s="220"/>
      <c r="E35" s="220"/>
      <c r="F35" s="228"/>
      <c r="G35" s="228"/>
    </row>
    <row r="36" spans="1:17" s="224" customFormat="1" ht="18" customHeight="1" thickBot="1" x14ac:dyDescent="0.3">
      <c r="A36" s="361" t="s">
        <v>267</v>
      </c>
      <c r="B36" s="361"/>
      <c r="C36" s="361"/>
      <c r="D36" s="361"/>
      <c r="E36" s="361"/>
      <c r="F36" s="228"/>
      <c r="G36" s="361" t="s">
        <v>248</v>
      </c>
      <c r="H36" s="361"/>
      <c r="I36" s="361"/>
      <c r="J36" s="361"/>
      <c r="K36" s="361"/>
      <c r="L36" s="361"/>
      <c r="M36" s="361"/>
      <c r="N36" s="361"/>
      <c r="O36" s="361"/>
      <c r="P36" s="361"/>
      <c r="Q36" s="361"/>
    </row>
    <row r="37" spans="1:17" ht="18.75" customHeight="1" thickTop="1" x14ac:dyDescent="0.25">
      <c r="A37" s="363" t="s">
        <v>111</v>
      </c>
      <c r="B37" s="363"/>
      <c r="C37" s="363"/>
      <c r="D37" s="220"/>
      <c r="E37" s="220"/>
      <c r="F37" s="228"/>
      <c r="G37" s="364" t="s">
        <v>304</v>
      </c>
      <c r="H37" s="364"/>
      <c r="I37" s="364"/>
      <c r="J37" s="364"/>
      <c r="K37" s="364"/>
    </row>
    <row r="38" spans="1:17" s="224" customFormat="1" ht="18.75" customHeight="1" x14ac:dyDescent="0.25">
      <c r="A38" s="326"/>
      <c r="B38" s="326"/>
      <c r="C38" s="326"/>
      <c r="D38" s="328"/>
      <c r="E38" s="328"/>
      <c r="F38" s="228"/>
      <c r="G38" s="357" t="s">
        <v>343</v>
      </c>
    </row>
    <row r="39" spans="1:17" ht="18" customHeight="1" x14ac:dyDescent="0.25">
      <c r="A39" s="362" t="s">
        <v>112</v>
      </c>
      <c r="B39" s="362"/>
      <c r="C39" s="362"/>
      <c r="D39" s="362"/>
      <c r="E39" s="362"/>
      <c r="F39" s="228"/>
      <c r="G39" s="357" t="s">
        <v>329</v>
      </c>
      <c r="H39" s="224"/>
      <c r="I39" s="356"/>
      <c r="J39" s="356"/>
      <c r="K39" s="356"/>
      <c r="L39" s="224"/>
      <c r="M39" s="224"/>
      <c r="N39" s="224"/>
      <c r="O39" s="224"/>
      <c r="P39" s="224"/>
      <c r="Q39" s="224"/>
    </row>
    <row r="40" spans="1:17" ht="20.25" customHeight="1" x14ac:dyDescent="0.25">
      <c r="A40" s="363" t="s">
        <v>113</v>
      </c>
      <c r="B40" s="363"/>
      <c r="C40" s="363"/>
      <c r="D40" s="221"/>
      <c r="E40" s="221"/>
      <c r="F40" s="228"/>
      <c r="G40" s="357" t="s">
        <v>302</v>
      </c>
      <c r="H40" s="365" t="s">
        <v>323</v>
      </c>
      <c r="I40" s="365"/>
      <c r="J40" s="365"/>
      <c r="K40" s="365"/>
      <c r="L40" s="365"/>
      <c r="M40" s="365"/>
      <c r="N40" s="365"/>
      <c r="O40" s="365"/>
      <c r="P40" s="365"/>
      <c r="Q40" s="365"/>
    </row>
    <row r="41" spans="1:17" ht="15" customHeight="1" x14ac:dyDescent="0.25">
      <c r="A41" s="363" t="s">
        <v>7</v>
      </c>
      <c r="B41" s="363"/>
      <c r="C41" s="363"/>
      <c r="D41" s="221"/>
      <c r="E41" s="221"/>
      <c r="F41" s="228"/>
      <c r="G41" s="224"/>
      <c r="H41" s="365" t="s">
        <v>324</v>
      </c>
      <c r="I41" s="365"/>
      <c r="J41" s="365"/>
      <c r="K41" s="365"/>
      <c r="L41" s="365"/>
      <c r="M41" s="365"/>
      <c r="N41" s="365"/>
      <c r="O41" s="365"/>
      <c r="P41" s="365"/>
      <c r="Q41" s="365"/>
    </row>
    <row r="42" spans="1:17" ht="15" customHeight="1" x14ac:dyDescent="0.25">
      <c r="A42" s="363" t="s">
        <v>8</v>
      </c>
      <c r="B42" s="363"/>
      <c r="C42" s="363"/>
      <c r="D42" s="221"/>
      <c r="E42" s="221"/>
      <c r="F42" s="228"/>
      <c r="G42" s="224"/>
      <c r="H42" s="551" t="s">
        <v>344</v>
      </c>
      <c r="I42" s="365"/>
      <c r="J42" s="365"/>
      <c r="K42" s="365"/>
      <c r="L42" s="365"/>
      <c r="M42" s="365"/>
      <c r="N42" s="365"/>
      <c r="O42" s="365"/>
      <c r="P42" s="365"/>
      <c r="Q42" s="365"/>
    </row>
    <row r="43" spans="1:17" ht="15" customHeight="1" x14ac:dyDescent="0.25">
      <c r="A43" s="363" t="s">
        <v>9</v>
      </c>
      <c r="B43" s="363"/>
      <c r="C43" s="363"/>
      <c r="D43" s="221"/>
      <c r="E43" s="221"/>
      <c r="F43" s="228"/>
      <c r="G43" s="224"/>
      <c r="H43" s="375" t="s">
        <v>326</v>
      </c>
      <c r="I43" s="375"/>
      <c r="J43" s="375"/>
      <c r="K43" s="375"/>
      <c r="L43" s="375"/>
      <c r="M43" s="375"/>
      <c r="N43" s="375"/>
      <c r="O43" s="375"/>
      <c r="P43" s="375"/>
      <c r="Q43" s="375"/>
    </row>
    <row r="44" spans="1:17" x14ac:dyDescent="0.25">
      <c r="A44" s="363" t="s">
        <v>10</v>
      </c>
      <c r="B44" s="363"/>
      <c r="C44" s="363"/>
      <c r="D44" s="221"/>
      <c r="E44" s="221"/>
      <c r="F44" s="228"/>
      <c r="G44" s="224"/>
      <c r="H44" s="375" t="s">
        <v>327</v>
      </c>
      <c r="I44" s="375"/>
      <c r="J44" s="375"/>
      <c r="K44" s="375"/>
      <c r="L44" s="375"/>
      <c r="M44" s="375"/>
      <c r="N44" s="375"/>
      <c r="O44" s="375"/>
      <c r="P44" s="375"/>
      <c r="Q44" s="375"/>
    </row>
    <row r="45" spans="1:17" x14ac:dyDescent="0.25">
      <c r="A45" s="363" t="s">
        <v>11</v>
      </c>
      <c r="B45" s="363"/>
      <c r="C45" s="363"/>
      <c r="D45" s="221"/>
      <c r="E45" s="221"/>
      <c r="F45" s="228"/>
      <c r="G45" s="224"/>
      <c r="H45" s="365" t="s">
        <v>328</v>
      </c>
      <c r="I45" s="365"/>
      <c r="J45" s="365"/>
      <c r="K45" s="365"/>
      <c r="L45" s="365"/>
      <c r="M45" s="365"/>
      <c r="N45" s="365"/>
      <c r="O45" s="365"/>
      <c r="P45" s="365"/>
      <c r="Q45" s="365"/>
    </row>
    <row r="46" spans="1:17" x14ac:dyDescent="0.25">
      <c r="A46" s="377" t="s">
        <v>0</v>
      </c>
      <c r="B46" s="377"/>
      <c r="C46" s="377"/>
      <c r="D46" s="104"/>
      <c r="E46" s="104"/>
      <c r="F46" s="224"/>
      <c r="G46" s="221"/>
      <c r="H46" s="365" t="s">
        <v>342</v>
      </c>
      <c r="I46" s="365"/>
      <c r="J46" s="365"/>
      <c r="K46" s="365"/>
      <c r="L46" s="365"/>
      <c r="M46" s="365"/>
      <c r="N46" s="365"/>
      <c r="O46" s="365"/>
      <c r="P46" s="365"/>
      <c r="Q46" s="365"/>
    </row>
    <row r="47" spans="1:17" ht="33" customHeight="1" x14ac:dyDescent="0.25">
      <c r="A47" s="376" t="s">
        <v>114</v>
      </c>
      <c r="B47" s="376"/>
      <c r="C47" s="376"/>
      <c r="D47" s="376"/>
      <c r="E47" s="376"/>
      <c r="F47" s="224"/>
      <c r="G47" s="378" t="s">
        <v>303</v>
      </c>
      <c r="H47" s="378"/>
      <c r="I47" s="378"/>
      <c r="J47" s="378"/>
      <c r="K47" s="224"/>
      <c r="L47" s="224"/>
      <c r="M47" s="224"/>
      <c r="N47" s="224"/>
      <c r="O47" s="224"/>
      <c r="P47" s="224"/>
      <c r="Q47" s="224"/>
    </row>
    <row r="48" spans="1:17" ht="31.5" customHeight="1" x14ac:dyDescent="0.25">
      <c r="A48" s="376" t="s">
        <v>115</v>
      </c>
      <c r="B48" s="376"/>
      <c r="C48" s="376"/>
      <c r="D48" s="376"/>
      <c r="E48" s="376"/>
      <c r="F48" s="224"/>
      <c r="G48" s="379" t="s">
        <v>268</v>
      </c>
      <c r="H48" s="379"/>
      <c r="I48" s="379"/>
      <c r="J48" s="379"/>
      <c r="K48" s="358"/>
      <c r="L48" s="358"/>
      <c r="M48" s="358"/>
      <c r="N48" s="358"/>
      <c r="O48" s="358"/>
      <c r="P48" s="358"/>
      <c r="Q48" s="224"/>
    </row>
    <row r="49" spans="6:17" x14ac:dyDescent="0.25">
      <c r="F49" s="224"/>
      <c r="G49" s="378" t="s">
        <v>261</v>
      </c>
      <c r="H49" s="378"/>
      <c r="I49" s="378"/>
      <c r="J49" s="378"/>
      <c r="K49" s="224"/>
      <c r="L49" s="224"/>
      <c r="M49" s="224"/>
      <c r="N49" s="224"/>
      <c r="O49" s="224"/>
      <c r="P49" s="224"/>
      <c r="Q49" s="224"/>
    </row>
    <row r="50" spans="6:17" x14ac:dyDescent="0.25">
      <c r="F50" s="224"/>
      <c r="G50" s="375" t="s">
        <v>269</v>
      </c>
      <c r="H50" s="375"/>
      <c r="I50" s="375"/>
      <c r="J50" s="375"/>
      <c r="K50" s="224"/>
      <c r="L50" s="224"/>
      <c r="M50" s="224"/>
      <c r="N50" s="224"/>
      <c r="O50" s="224"/>
      <c r="P50" s="224"/>
      <c r="Q50" s="224"/>
    </row>
  </sheetData>
  <mergeCells count="38">
    <mergeCell ref="G50:J50"/>
    <mergeCell ref="H46:Q46"/>
    <mergeCell ref="H43:Q43"/>
    <mergeCell ref="H42:Q42"/>
    <mergeCell ref="H44:Q44"/>
    <mergeCell ref="H45:Q45"/>
    <mergeCell ref="H41:Q41"/>
    <mergeCell ref="H40:Q40"/>
    <mergeCell ref="G47:J47"/>
    <mergeCell ref="G48:J48"/>
    <mergeCell ref="G49:J49"/>
    <mergeCell ref="A47:E47"/>
    <mergeCell ref="A48:E48"/>
    <mergeCell ref="A40:C40"/>
    <mergeCell ref="A42:C42"/>
    <mergeCell ref="A44:C44"/>
    <mergeCell ref="A45:C45"/>
    <mergeCell ref="A46:C46"/>
    <mergeCell ref="A41:C41"/>
    <mergeCell ref="A43:C43"/>
    <mergeCell ref="I5:Q6"/>
    <mergeCell ref="A3:G3"/>
    <mergeCell ref="A4:G4"/>
    <mergeCell ref="I3:K4"/>
    <mergeCell ref="L3:Q4"/>
    <mergeCell ref="A6:B6"/>
    <mergeCell ref="A9:E32"/>
    <mergeCell ref="G8:K8"/>
    <mergeCell ref="M8:Q8"/>
    <mergeCell ref="M9:Q32"/>
    <mergeCell ref="G9:K32"/>
    <mergeCell ref="A8:E8"/>
    <mergeCell ref="A34:E34"/>
    <mergeCell ref="A36:E36"/>
    <mergeCell ref="A39:E39"/>
    <mergeCell ref="A37:C37"/>
    <mergeCell ref="G37:K37"/>
    <mergeCell ref="G36:Q36"/>
  </mergeCells>
  <hyperlinks>
    <hyperlink ref="A6:B6" location="Introduction!A27" display="Table of Contents"/>
    <hyperlink ref="A37:C37" location="'Canada 2016-2017'!A1" display="Canada 2016-2017"/>
    <hyperlink ref="A39:C39" location="'Jurisdictions 2017'!A1" display="Jurisdictions 2017"/>
    <hyperlink ref="A40:C40" location="'Jursidictions 2016'!A1" display="Jurisdictions 2016"/>
    <hyperlink ref="A41:C41" location="BC!A1" display="British Columbia"/>
    <hyperlink ref="A42:C42" location="Alta!A1" display="Alberta"/>
    <hyperlink ref="A43:C43" location="Sask!A1" display="Saskatchewan"/>
    <hyperlink ref="A44:C44" location="Man!A1" display="Manitoba"/>
    <hyperlink ref="A45:C45" location="Ont!A1" display="Ontario"/>
    <hyperlink ref="A46:C46" location="Que!A1" display="Quebec"/>
    <hyperlink ref="L3" r:id="rId1" display="http://creativecommons.org/licenses/by-nc/4.0/"/>
    <hyperlink ref="G37:K37" location="Summary!A1" display="Summary"/>
    <hyperlink ref="G40" location="Charts!A1" display="Charts"/>
    <hyperlink ref="G38" location="'Supply &amp; Demand'!A1" display="Supply and Demand"/>
    <hyperlink ref="G39" location="Comparisons!A1" display="Comparisons"/>
    <hyperlink ref="G47" location="'Que-Sup'!A1" display="Quebec Supplement (Provincial Data)"/>
    <hyperlink ref="G48" location="'Vital Stats'!A1" display="Vital Statistics"/>
    <hyperlink ref="G49" location="'Age Group Comparators'!A1" display="Age Group Comparators"/>
    <hyperlink ref="G50" location="'Age Group Deaths'!A1" display="Age Group Deaths"/>
    <hyperlink ref="H40:Q40" location="Charts!A4" display="2017: EAS Deaths in Canada by Province or Region"/>
    <hyperlink ref="H41:Q41" location="Charts!A28" display="2017: Frequency of EAS Deaths in Canada by Province or Region"/>
    <hyperlink ref="H42:Q42" location="Charts!A67" display="2017: EAS Deaths in Canada/100,000 Pop &amp; % of All Deaths by Province or Region"/>
    <hyperlink ref="H43:Q43" location="Charts!A107" display="2017:  EAS Deaths in Canada by Age Group (Approximations)"/>
    <hyperlink ref="H44:Q44" location="Charts!A146" display="2017: EAS Deaths in Canada Compared to Deaths from Selected Causes per 100,000 Population"/>
    <hyperlink ref="H45:Q45" location="Charts!A186" display="2017: EAS Deaths in Canada &amp; Deaths from Selected Causes as % of All Deaths"/>
    <hyperlink ref="H46:Q46" location="Charts!A226" display="2017: Proportion of Practitioners Needed to Meet Demand for Euthanasia &amp; Assisted Suicide in Canada"/>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55"/>
  <sheetViews>
    <sheetView workbookViewId="0">
      <pane xSplit="1" ySplit="4" topLeftCell="Y5" activePane="bottomRight" state="frozen"/>
      <selection pane="topRight" activeCell="B1" sqref="B1"/>
      <selection pane="bottomLeft" activeCell="A3" sqref="A3"/>
      <selection pane="bottomRight" activeCell="AI7" sqref="AI7"/>
    </sheetView>
  </sheetViews>
  <sheetFormatPr defaultRowHeight="15" x14ac:dyDescent="0.25"/>
  <cols>
    <col min="1" max="1" width="27.85546875" customWidth="1"/>
    <col min="2" max="2" width="22" customWidth="1"/>
    <col min="3" max="3" width="15.42578125" style="4" customWidth="1"/>
    <col min="4" max="4" width="15.5703125" style="26" customWidth="1"/>
    <col min="5" max="5" width="17" style="26" customWidth="1"/>
    <col min="6" max="6" width="12.42578125" customWidth="1"/>
    <col min="7" max="7" width="13.42578125" style="4" customWidth="1"/>
    <col min="8" max="8" width="13.85546875" style="26" customWidth="1"/>
    <col min="9" max="9" width="13.42578125" style="4" customWidth="1"/>
    <col min="10" max="10" width="13.140625" style="26" customWidth="1"/>
    <col min="11" max="11" width="14" style="4" customWidth="1"/>
    <col min="12" max="12" width="12.140625" customWidth="1"/>
    <col min="13" max="13" width="17.85546875" style="26" customWidth="1"/>
    <col min="14" max="14" width="14.140625" style="4" customWidth="1"/>
    <col min="16" max="16" width="10" customWidth="1"/>
    <col min="17" max="17" width="9.85546875" customWidth="1"/>
    <col min="18" max="18" width="21.42578125" customWidth="1"/>
    <col min="19" max="19" width="9.140625" style="26"/>
    <col min="20" max="20" width="14.5703125" style="107" customWidth="1"/>
    <col min="21" max="21" width="15" style="50" customWidth="1"/>
    <col min="22" max="22" width="17.28515625" style="112" customWidth="1"/>
    <col min="23" max="23" width="17.28515625" style="52" customWidth="1"/>
    <col min="24" max="24" width="9.140625" style="50"/>
    <col min="25" max="25" width="9.140625" style="52"/>
    <col min="26" max="35" width="9.140625" style="26"/>
    <col min="36" max="36" width="10.28515625" style="4" customWidth="1"/>
    <col min="38" max="38" width="16.28515625" customWidth="1"/>
    <col min="39" max="39" width="14.42578125" customWidth="1"/>
    <col min="41" max="41" width="15.140625" style="4" customWidth="1"/>
  </cols>
  <sheetData>
    <row r="1" spans="1:42" s="224" customFormat="1" x14ac:dyDescent="0.25">
      <c r="A1" s="283" t="s">
        <v>119</v>
      </c>
      <c r="C1" s="229"/>
      <c r="D1" s="229"/>
      <c r="E1" s="229"/>
      <c r="G1" s="229"/>
      <c r="H1" s="229"/>
      <c r="I1" s="229"/>
      <c r="J1" s="229"/>
      <c r="K1" s="229"/>
      <c r="M1" s="229"/>
      <c r="N1" s="229"/>
      <c r="S1" s="229"/>
      <c r="T1" s="107"/>
      <c r="U1" s="50"/>
      <c r="V1" s="112"/>
      <c r="W1" s="112"/>
      <c r="X1" s="50"/>
      <c r="Y1" s="112"/>
      <c r="Z1" s="229"/>
      <c r="AA1" s="229"/>
      <c r="AB1" s="229"/>
      <c r="AC1" s="229"/>
      <c r="AD1" s="229"/>
      <c r="AE1" s="229"/>
      <c r="AF1" s="229"/>
      <c r="AG1" s="229"/>
      <c r="AH1" s="229"/>
      <c r="AI1" s="229"/>
      <c r="AJ1" s="229"/>
      <c r="AO1" s="229"/>
    </row>
    <row r="2" spans="1:42" s="106" customFormat="1" ht="20.25" thickBot="1" x14ac:dyDescent="0.35">
      <c r="A2" s="3" t="s">
        <v>88</v>
      </c>
      <c r="T2" s="107"/>
    </row>
    <row r="3" spans="1:42" ht="21" thickTop="1" thickBot="1" x14ac:dyDescent="0.35">
      <c r="A3" s="3" t="s">
        <v>77</v>
      </c>
      <c r="B3" s="388" t="s">
        <v>25</v>
      </c>
      <c r="C3" s="389"/>
      <c r="D3" s="397" t="s">
        <v>42</v>
      </c>
      <c r="E3" s="394"/>
      <c r="F3" s="394"/>
      <c r="G3" s="395"/>
      <c r="H3" s="397" t="s">
        <v>71</v>
      </c>
      <c r="I3" s="395"/>
      <c r="J3" s="397" t="s">
        <v>75</v>
      </c>
      <c r="K3" s="395"/>
      <c r="L3" s="492" t="s">
        <v>67</v>
      </c>
      <c r="M3" s="493"/>
      <c r="N3" s="494"/>
      <c r="O3" s="397" t="s">
        <v>37</v>
      </c>
      <c r="P3" s="394"/>
      <c r="Q3" s="394"/>
      <c r="R3" s="394"/>
      <c r="S3" s="394"/>
      <c r="T3" s="395"/>
      <c r="U3" s="403" t="s">
        <v>38</v>
      </c>
      <c r="V3" s="403"/>
      <c r="W3" s="404"/>
      <c r="X3" s="397" t="s">
        <v>36</v>
      </c>
      <c r="Y3" s="394"/>
      <c r="Z3" s="394"/>
      <c r="AA3" s="394"/>
      <c r="AB3" s="394"/>
      <c r="AC3" s="394"/>
      <c r="AD3" s="394"/>
      <c r="AE3" s="394"/>
      <c r="AF3" s="394"/>
      <c r="AG3" s="394"/>
      <c r="AH3" s="394"/>
      <c r="AI3" s="394"/>
      <c r="AJ3" s="395"/>
      <c r="AK3" s="396" t="s">
        <v>32</v>
      </c>
      <c r="AL3" s="396"/>
      <c r="AM3" s="396"/>
      <c r="AN3" s="396"/>
      <c r="AO3" s="6"/>
      <c r="AP3" s="3"/>
    </row>
    <row r="4" spans="1:42" ht="46.5" thickTop="1" thickBot="1" x14ac:dyDescent="0.3">
      <c r="A4" s="115" t="s">
        <v>107</v>
      </c>
      <c r="B4" s="7" t="s">
        <v>20</v>
      </c>
      <c r="C4" s="8" t="s">
        <v>19</v>
      </c>
      <c r="D4" s="46" t="s">
        <v>65</v>
      </c>
      <c r="E4" s="31" t="s">
        <v>60</v>
      </c>
      <c r="F4" s="7" t="s">
        <v>108</v>
      </c>
      <c r="G4" s="8" t="s">
        <v>21</v>
      </c>
      <c r="H4" s="23" t="s">
        <v>69</v>
      </c>
      <c r="I4" s="61" t="s">
        <v>70</v>
      </c>
      <c r="J4" s="23" t="s">
        <v>44</v>
      </c>
      <c r="K4" s="61" t="s">
        <v>43</v>
      </c>
      <c r="L4" s="7" t="s">
        <v>33</v>
      </c>
      <c r="M4" s="27" t="s">
        <v>27</v>
      </c>
      <c r="N4" s="9" t="s">
        <v>68</v>
      </c>
      <c r="O4" s="7" t="s">
        <v>2</v>
      </c>
      <c r="P4" s="7" t="s">
        <v>22</v>
      </c>
      <c r="Q4" s="92" t="s">
        <v>23</v>
      </c>
      <c r="R4" s="30" t="s">
        <v>45</v>
      </c>
      <c r="S4" s="86" t="s">
        <v>24</v>
      </c>
      <c r="T4" s="94" t="s">
        <v>41</v>
      </c>
      <c r="U4" s="48" t="s">
        <v>6</v>
      </c>
      <c r="V4" s="93" t="s">
        <v>5</v>
      </c>
      <c r="W4" s="94" t="s">
        <v>41</v>
      </c>
      <c r="X4" s="48" t="s">
        <v>3</v>
      </c>
      <c r="Y4" s="53" t="s">
        <v>4</v>
      </c>
      <c r="Z4" s="27" t="s">
        <v>28</v>
      </c>
      <c r="AA4" s="23" t="s">
        <v>46</v>
      </c>
      <c r="AB4" s="23" t="s">
        <v>47</v>
      </c>
      <c r="AC4" s="23" t="s">
        <v>48</v>
      </c>
      <c r="AD4" s="23" t="s">
        <v>49</v>
      </c>
      <c r="AE4" s="23" t="s">
        <v>50</v>
      </c>
      <c r="AF4" s="23" t="s">
        <v>51</v>
      </c>
      <c r="AG4" s="23" t="s">
        <v>52</v>
      </c>
      <c r="AH4" s="23" t="s">
        <v>53</v>
      </c>
      <c r="AI4" s="23" t="s">
        <v>54</v>
      </c>
      <c r="AJ4" s="29" t="s">
        <v>41</v>
      </c>
      <c r="AK4" s="7" t="s">
        <v>29</v>
      </c>
      <c r="AL4" s="148" t="s">
        <v>97</v>
      </c>
      <c r="AM4" s="148" t="s">
        <v>96</v>
      </c>
      <c r="AN4" s="7" t="s">
        <v>24</v>
      </c>
      <c r="AO4" s="37" t="s">
        <v>63</v>
      </c>
    </row>
    <row r="5" spans="1:42" ht="15.75" thickTop="1" x14ac:dyDescent="0.25">
      <c r="A5" s="35" t="s">
        <v>85</v>
      </c>
      <c r="B5" s="54">
        <f>B6</f>
        <v>299</v>
      </c>
      <c r="C5" s="55">
        <f>C6</f>
        <v>124</v>
      </c>
      <c r="D5" s="56" t="s">
        <v>61</v>
      </c>
      <c r="E5" s="56" t="s">
        <v>61</v>
      </c>
      <c r="F5" s="54" t="s">
        <v>61</v>
      </c>
      <c r="G5" s="55">
        <f>G6</f>
        <v>61</v>
      </c>
      <c r="H5" s="56" t="s">
        <v>61</v>
      </c>
      <c r="I5" s="55" t="s">
        <v>61</v>
      </c>
      <c r="J5" s="146" t="s">
        <v>61</v>
      </c>
      <c r="K5" s="147" t="s">
        <v>61</v>
      </c>
      <c r="L5" s="54" t="s">
        <v>61</v>
      </c>
      <c r="M5" s="56" t="s">
        <v>61</v>
      </c>
      <c r="N5" s="55" t="s">
        <v>61</v>
      </c>
      <c r="O5" s="54">
        <f>O6</f>
        <v>17</v>
      </c>
      <c r="P5" s="54" t="s">
        <v>61</v>
      </c>
      <c r="Q5" s="54" t="s">
        <v>61</v>
      </c>
      <c r="R5" s="54" t="s">
        <v>61</v>
      </c>
      <c r="S5" s="56">
        <f>S6</f>
        <v>44</v>
      </c>
      <c r="T5" s="55"/>
      <c r="U5" s="131">
        <f t="shared" ref="U5:AA5" si="0">U6</f>
        <v>42.089999999999996</v>
      </c>
      <c r="V5" s="153">
        <f t="shared" si="0"/>
        <v>18.91</v>
      </c>
      <c r="W5" s="77">
        <f>W6</f>
        <v>0</v>
      </c>
      <c r="X5" s="131">
        <f t="shared" si="0"/>
        <v>25.009999999999998</v>
      </c>
      <c r="Y5" s="132">
        <f t="shared" si="0"/>
        <v>35.989999999999995</v>
      </c>
      <c r="Z5" s="56">
        <f t="shared" si="0"/>
        <v>69.3</v>
      </c>
      <c r="AA5" s="490" t="str">
        <f t="shared" si="0"/>
        <v>n/a</v>
      </c>
      <c r="AB5" s="490"/>
      <c r="AC5" s="490"/>
      <c r="AD5" s="490"/>
      <c r="AE5" s="490"/>
      <c r="AF5" s="490"/>
      <c r="AG5" s="490"/>
      <c r="AH5" s="490"/>
      <c r="AI5" s="490"/>
      <c r="AJ5" s="495"/>
      <c r="AK5" s="491" t="str">
        <f t="shared" ref="AK5" si="1">AK6</f>
        <v>n/a</v>
      </c>
      <c r="AL5" s="485"/>
      <c r="AM5" s="485"/>
      <c r="AN5" s="485"/>
      <c r="AO5" s="486"/>
    </row>
    <row r="6" spans="1:42" x14ac:dyDescent="0.25">
      <c r="A6" s="204" t="s">
        <v>78</v>
      </c>
      <c r="B6" s="1">
        <v>299</v>
      </c>
      <c r="C6" s="10">
        <v>124</v>
      </c>
      <c r="D6" s="28" t="s">
        <v>56</v>
      </c>
      <c r="E6" s="78" t="s">
        <v>56</v>
      </c>
      <c r="F6" s="74">
        <v>36</v>
      </c>
      <c r="G6" s="22">
        <v>61</v>
      </c>
      <c r="H6" s="43" t="s">
        <v>56</v>
      </c>
      <c r="I6" s="42" t="s">
        <v>56</v>
      </c>
      <c r="J6" s="25" t="s">
        <v>56</v>
      </c>
      <c r="K6" s="18" t="s">
        <v>56</v>
      </c>
      <c r="L6" s="1" t="s">
        <v>56</v>
      </c>
      <c r="M6" s="78" t="s">
        <v>56</v>
      </c>
      <c r="N6" s="42" t="s">
        <v>56</v>
      </c>
      <c r="O6" s="1">
        <v>17</v>
      </c>
      <c r="P6" s="74" t="s">
        <v>26</v>
      </c>
      <c r="Q6" s="74" t="s">
        <v>26</v>
      </c>
      <c r="R6" s="74" t="s">
        <v>26</v>
      </c>
      <c r="S6" s="124">
        <v>44</v>
      </c>
      <c r="T6" s="122"/>
      <c r="U6" s="156">
        <f>G6*69%</f>
        <v>42.089999999999996</v>
      </c>
      <c r="V6" s="157">
        <f>G6*31%</f>
        <v>18.91</v>
      </c>
      <c r="W6" s="120">
        <v>0</v>
      </c>
      <c r="X6" s="156">
        <f>G6*41%</f>
        <v>25.009999999999998</v>
      </c>
      <c r="Y6" s="158">
        <f>G6*59%</f>
        <v>35.989999999999995</v>
      </c>
      <c r="Z6" s="25">
        <v>69.3</v>
      </c>
      <c r="AA6" s="449" t="s">
        <v>26</v>
      </c>
      <c r="AB6" s="449"/>
      <c r="AC6" s="449"/>
      <c r="AD6" s="449"/>
      <c r="AE6" s="449"/>
      <c r="AF6" s="449"/>
      <c r="AG6" s="449"/>
      <c r="AH6" s="449"/>
      <c r="AI6" s="449"/>
      <c r="AJ6" s="450"/>
      <c r="AK6" s="451" t="s">
        <v>26</v>
      </c>
      <c r="AL6" s="452"/>
      <c r="AM6" s="452"/>
      <c r="AN6" s="452"/>
      <c r="AO6" s="450"/>
    </row>
    <row r="7" spans="1:42" x14ac:dyDescent="0.25">
      <c r="A7" s="35" t="s">
        <v>58</v>
      </c>
      <c r="B7" s="54">
        <f>SUM(B8+B9)</f>
        <v>820</v>
      </c>
      <c r="C7" s="54">
        <f t="shared" ref="C7:AO7" si="2">SUM(C8+C9)</f>
        <v>317</v>
      </c>
      <c r="D7" s="56" t="s">
        <v>61</v>
      </c>
      <c r="E7" s="56" t="s">
        <v>61</v>
      </c>
      <c r="F7" s="54">
        <f t="shared" si="2"/>
        <v>60</v>
      </c>
      <c r="G7" s="55">
        <f>SUM(G8+G9)</f>
        <v>204</v>
      </c>
      <c r="H7" s="56" t="s">
        <v>61</v>
      </c>
      <c r="I7" s="55" t="s">
        <v>61</v>
      </c>
      <c r="J7" s="56" t="s">
        <v>61</v>
      </c>
      <c r="K7" s="55" t="s">
        <v>61</v>
      </c>
      <c r="L7" s="54" t="s">
        <v>61</v>
      </c>
      <c r="M7" s="56" t="s">
        <v>61</v>
      </c>
      <c r="N7" s="55" t="s">
        <v>61</v>
      </c>
      <c r="O7" s="54">
        <f t="shared" si="2"/>
        <v>64</v>
      </c>
      <c r="P7" s="54">
        <f t="shared" si="2"/>
        <v>73</v>
      </c>
      <c r="Q7" s="54" t="s">
        <v>61</v>
      </c>
      <c r="R7" s="54">
        <f t="shared" si="2"/>
        <v>32</v>
      </c>
      <c r="S7" s="56">
        <f t="shared" si="2"/>
        <v>21</v>
      </c>
      <c r="T7" s="55"/>
      <c r="U7" s="57">
        <f t="shared" si="2"/>
        <v>128</v>
      </c>
      <c r="V7" s="111">
        <f t="shared" si="2"/>
        <v>76</v>
      </c>
      <c r="W7" s="58">
        <f t="shared" si="2"/>
        <v>0</v>
      </c>
      <c r="X7" s="109">
        <f t="shared" si="2"/>
        <v>98</v>
      </c>
      <c r="Y7" s="110">
        <f t="shared" si="2"/>
        <v>106</v>
      </c>
      <c r="Z7" s="56">
        <f>AVERAGE(Z8:Z9)</f>
        <v>71.599999999999994</v>
      </c>
      <c r="AA7" s="56" t="s">
        <v>61</v>
      </c>
      <c r="AB7" s="56" t="s">
        <v>61</v>
      </c>
      <c r="AC7" s="56">
        <f t="shared" si="2"/>
        <v>20</v>
      </c>
      <c r="AD7" s="56">
        <f t="shared" si="2"/>
        <v>16</v>
      </c>
      <c r="AE7" s="56">
        <f t="shared" si="2"/>
        <v>33</v>
      </c>
      <c r="AF7" s="56">
        <f t="shared" si="2"/>
        <v>37</v>
      </c>
      <c r="AG7" s="56">
        <f t="shared" si="2"/>
        <v>49</v>
      </c>
      <c r="AH7" s="56" t="s">
        <v>61</v>
      </c>
      <c r="AI7" s="56" t="s">
        <v>61</v>
      </c>
      <c r="AJ7" s="55">
        <f>G7-AC7-AD7-AE7-AF7-AG7</f>
        <v>49</v>
      </c>
      <c r="AK7" s="54">
        <f t="shared" si="2"/>
        <v>116</v>
      </c>
      <c r="AL7" s="54">
        <f t="shared" si="2"/>
        <v>24</v>
      </c>
      <c r="AM7" s="54">
        <f t="shared" si="2"/>
        <v>28</v>
      </c>
      <c r="AN7" s="54">
        <f t="shared" si="2"/>
        <v>36</v>
      </c>
      <c r="AO7" s="55">
        <f t="shared" si="2"/>
        <v>0</v>
      </c>
    </row>
    <row r="8" spans="1:42" x14ac:dyDescent="0.25">
      <c r="A8" s="203" t="s">
        <v>79</v>
      </c>
      <c r="B8" s="1">
        <v>490</v>
      </c>
      <c r="C8" s="10">
        <v>135</v>
      </c>
      <c r="D8" s="28" t="s">
        <v>56</v>
      </c>
      <c r="E8" s="28" t="s">
        <v>56</v>
      </c>
      <c r="F8" s="1">
        <v>33</v>
      </c>
      <c r="G8" s="22">
        <v>102</v>
      </c>
      <c r="H8" s="43" t="s">
        <v>56</v>
      </c>
      <c r="I8" s="42" t="s">
        <v>56</v>
      </c>
      <c r="J8" s="25">
        <v>95</v>
      </c>
      <c r="K8" s="18">
        <v>7</v>
      </c>
      <c r="L8" s="1" t="s">
        <v>56</v>
      </c>
      <c r="M8" s="43" t="s">
        <v>56</v>
      </c>
      <c r="N8" s="42" t="s">
        <v>56</v>
      </c>
      <c r="O8" s="1">
        <v>25</v>
      </c>
      <c r="P8" s="1">
        <v>38</v>
      </c>
      <c r="Q8" s="74" t="s">
        <v>26</v>
      </c>
      <c r="R8" s="1">
        <v>32</v>
      </c>
      <c r="S8" s="124">
        <v>0</v>
      </c>
      <c r="T8" s="122"/>
      <c r="U8" s="32">
        <v>59</v>
      </c>
      <c r="V8" s="33">
        <v>43</v>
      </c>
      <c r="W8" s="17">
        <v>0</v>
      </c>
      <c r="X8" s="32">
        <v>50</v>
      </c>
      <c r="Y8" s="17">
        <v>52</v>
      </c>
      <c r="Z8" s="25">
        <v>70.7</v>
      </c>
      <c r="AA8" s="25">
        <v>10</v>
      </c>
      <c r="AB8" s="25" t="s">
        <v>57</v>
      </c>
      <c r="AC8" s="25">
        <v>10</v>
      </c>
      <c r="AD8" s="25">
        <v>7</v>
      </c>
      <c r="AE8" s="25">
        <v>19</v>
      </c>
      <c r="AF8" s="25">
        <v>19</v>
      </c>
      <c r="AG8" s="25">
        <v>25</v>
      </c>
      <c r="AH8" s="25">
        <v>0</v>
      </c>
      <c r="AI8" s="25">
        <v>0</v>
      </c>
      <c r="AJ8" s="18">
        <v>0</v>
      </c>
      <c r="AK8" s="1">
        <v>50</v>
      </c>
      <c r="AL8" s="1">
        <v>13</v>
      </c>
      <c r="AM8" s="1">
        <v>11</v>
      </c>
      <c r="AN8" s="1">
        <v>28</v>
      </c>
      <c r="AO8" s="10">
        <v>0</v>
      </c>
    </row>
    <row r="9" spans="1:42" x14ac:dyDescent="0.25">
      <c r="A9" s="203" t="s">
        <v>80</v>
      </c>
      <c r="B9" s="1">
        <v>330</v>
      </c>
      <c r="C9" s="10">
        <v>182</v>
      </c>
      <c r="D9" s="28" t="s">
        <v>57</v>
      </c>
      <c r="E9" s="28">
        <v>30</v>
      </c>
      <c r="F9" s="1">
        <v>27</v>
      </c>
      <c r="G9" s="22">
        <v>102</v>
      </c>
      <c r="H9" s="43" t="s">
        <v>56</v>
      </c>
      <c r="I9" s="42" t="s">
        <v>56</v>
      </c>
      <c r="J9" s="25" t="s">
        <v>56</v>
      </c>
      <c r="K9" s="18" t="s">
        <v>56</v>
      </c>
      <c r="L9" s="1" t="s">
        <v>56</v>
      </c>
      <c r="M9" s="43" t="s">
        <v>56</v>
      </c>
      <c r="N9" s="42" t="s">
        <v>56</v>
      </c>
      <c r="O9" s="1">
        <v>39</v>
      </c>
      <c r="P9" s="1">
        <v>35</v>
      </c>
      <c r="Q9" s="1">
        <v>7</v>
      </c>
      <c r="R9" s="1">
        <v>0</v>
      </c>
      <c r="S9" s="124">
        <v>21</v>
      </c>
      <c r="T9" s="122"/>
      <c r="U9" s="32">
        <v>69</v>
      </c>
      <c r="V9" s="33">
        <v>33</v>
      </c>
      <c r="W9" s="17">
        <v>0</v>
      </c>
      <c r="X9" s="32">
        <v>48</v>
      </c>
      <c r="Y9" s="17">
        <v>54</v>
      </c>
      <c r="Z9" s="25">
        <v>72.5</v>
      </c>
      <c r="AA9" s="25" t="s">
        <v>57</v>
      </c>
      <c r="AB9" s="25">
        <v>16</v>
      </c>
      <c r="AC9" s="25">
        <v>10</v>
      </c>
      <c r="AD9" s="25">
        <v>9</v>
      </c>
      <c r="AE9" s="25">
        <v>14</v>
      </c>
      <c r="AF9" s="25">
        <v>18</v>
      </c>
      <c r="AG9" s="25">
        <v>24</v>
      </c>
      <c r="AH9" s="25" t="s">
        <v>57</v>
      </c>
      <c r="AI9" s="25" t="s">
        <v>57</v>
      </c>
      <c r="AJ9" s="18">
        <v>0</v>
      </c>
      <c r="AK9" s="1">
        <v>66</v>
      </c>
      <c r="AL9" s="1">
        <v>11</v>
      </c>
      <c r="AM9" s="1">
        <v>17</v>
      </c>
      <c r="AN9" s="1">
        <v>8</v>
      </c>
      <c r="AO9" s="10">
        <v>0</v>
      </c>
    </row>
    <row r="10" spans="1:42" x14ac:dyDescent="0.25">
      <c r="B10" s="1"/>
      <c r="C10" s="10"/>
      <c r="D10" s="28"/>
      <c r="E10" s="28"/>
      <c r="F10" s="1"/>
      <c r="G10" s="22"/>
      <c r="H10" s="43"/>
      <c r="I10" s="42"/>
      <c r="J10" s="25"/>
      <c r="K10" s="18"/>
      <c r="L10" s="1"/>
      <c r="M10" s="43"/>
      <c r="N10" s="42"/>
      <c r="O10" s="1"/>
      <c r="P10" s="1"/>
      <c r="Q10" s="1"/>
      <c r="R10" s="1"/>
      <c r="S10" s="124"/>
      <c r="T10" s="122"/>
      <c r="U10" s="32"/>
      <c r="V10" s="33"/>
      <c r="W10" s="17"/>
      <c r="X10" s="32"/>
      <c r="Y10" s="17"/>
      <c r="Z10" s="25"/>
      <c r="AA10" s="25"/>
      <c r="AB10" s="25"/>
      <c r="AC10" s="25"/>
      <c r="AD10" s="25"/>
      <c r="AE10" s="25"/>
      <c r="AF10" s="25"/>
      <c r="AG10" s="25"/>
      <c r="AH10" s="25"/>
      <c r="AI10" s="25"/>
      <c r="AJ10" s="18"/>
      <c r="AK10" s="1"/>
      <c r="AL10" s="1"/>
      <c r="AM10" s="1"/>
      <c r="AN10" s="1"/>
      <c r="AO10" s="10"/>
    </row>
    <row r="11" spans="1:42" x14ac:dyDescent="0.25">
      <c r="A11" s="205" t="s">
        <v>83</v>
      </c>
      <c r="B11" s="118"/>
      <c r="C11" s="122"/>
      <c r="D11" s="124"/>
      <c r="E11" s="124"/>
      <c r="F11" s="1"/>
      <c r="G11" s="22"/>
      <c r="H11" s="43"/>
      <c r="I11" s="42"/>
      <c r="J11" s="25"/>
      <c r="K11" s="18"/>
      <c r="L11" s="1"/>
      <c r="M11" s="43"/>
      <c r="N11" s="42"/>
      <c r="O11" s="1"/>
      <c r="P11" s="1"/>
      <c r="Q11" s="1"/>
      <c r="R11" s="1"/>
      <c r="S11" s="124"/>
      <c r="T11" s="122"/>
      <c r="U11" s="32"/>
      <c r="V11" s="33"/>
      <c r="W11" s="17"/>
      <c r="X11" s="32"/>
      <c r="Y11" s="17"/>
      <c r="Z11" s="25"/>
      <c r="AA11" s="25"/>
      <c r="AB11" s="25"/>
      <c r="AC11" s="25"/>
      <c r="AD11" s="25"/>
      <c r="AE11" s="25"/>
      <c r="AF11" s="25"/>
      <c r="AG11" s="25"/>
      <c r="AH11" s="25"/>
      <c r="AI11" s="25"/>
      <c r="AJ11" s="18"/>
      <c r="AK11" s="1"/>
      <c r="AL11" s="1"/>
      <c r="AM11" s="1"/>
      <c r="AN11" s="1"/>
      <c r="AO11" s="10"/>
    </row>
    <row r="12" spans="1:42" x14ac:dyDescent="0.25">
      <c r="A12" s="401" t="s">
        <v>102</v>
      </c>
      <c r="B12" s="401"/>
      <c r="C12" s="401"/>
      <c r="D12" s="401"/>
      <c r="E12" s="401"/>
      <c r="F12" s="1"/>
      <c r="G12" s="22"/>
      <c r="H12" s="43"/>
      <c r="I12" s="42"/>
      <c r="J12" s="25"/>
      <c r="K12" s="18"/>
      <c r="L12" s="1"/>
      <c r="M12" s="43"/>
      <c r="N12" s="42"/>
      <c r="O12" s="1"/>
      <c r="P12" s="1"/>
      <c r="Q12" s="1"/>
      <c r="R12" s="1"/>
      <c r="S12" s="124"/>
      <c r="T12" s="122"/>
      <c r="U12" s="32"/>
      <c r="V12" s="33"/>
      <c r="W12" s="17"/>
      <c r="X12" s="32"/>
      <c r="Y12" s="17"/>
      <c r="Z12" s="25"/>
      <c r="AA12" s="25"/>
      <c r="AB12" s="25"/>
      <c r="AC12" s="25"/>
      <c r="AD12" s="25"/>
      <c r="AE12" s="25"/>
      <c r="AF12" s="25"/>
      <c r="AG12" s="25"/>
      <c r="AH12" s="25"/>
      <c r="AI12" s="25"/>
      <c r="AJ12" s="18"/>
      <c r="AK12" s="1"/>
      <c r="AL12" s="1"/>
      <c r="AM12" s="1"/>
      <c r="AN12" s="1"/>
      <c r="AO12" s="10"/>
    </row>
    <row r="13" spans="1:42" x14ac:dyDescent="0.25">
      <c r="A13" s="401" t="s">
        <v>103</v>
      </c>
      <c r="B13" s="401"/>
      <c r="C13" s="401"/>
      <c r="D13" s="401"/>
      <c r="E13" s="124"/>
      <c r="F13" s="1"/>
      <c r="G13" s="22"/>
      <c r="H13" s="43"/>
      <c r="I13" s="42"/>
      <c r="J13" s="25"/>
      <c r="K13" s="18"/>
      <c r="L13" s="1"/>
      <c r="M13" s="43"/>
      <c r="N13" s="42"/>
      <c r="O13" s="1"/>
      <c r="P13" s="1"/>
      <c r="Q13" s="1"/>
      <c r="R13" s="1"/>
      <c r="S13" s="124"/>
      <c r="T13" s="122"/>
      <c r="U13" s="32"/>
      <c r="V13" s="33"/>
      <c r="W13" s="17"/>
      <c r="X13" s="32"/>
      <c r="Y13" s="17"/>
      <c r="Z13" s="25"/>
      <c r="AA13" s="25"/>
      <c r="AB13" s="25"/>
      <c r="AC13" s="25"/>
      <c r="AD13" s="25"/>
      <c r="AE13" s="25"/>
      <c r="AF13" s="25"/>
      <c r="AG13" s="25"/>
      <c r="AH13" s="25"/>
      <c r="AI13" s="25"/>
      <c r="AJ13" s="18"/>
      <c r="AK13" s="1"/>
      <c r="AL13" s="1"/>
      <c r="AM13" s="1"/>
      <c r="AN13" s="1"/>
      <c r="AO13" s="10"/>
    </row>
    <row r="14" spans="1:42" x14ac:dyDescent="0.25">
      <c r="A14" s="401" t="s">
        <v>104</v>
      </c>
      <c r="B14" s="401"/>
      <c r="C14" s="401"/>
      <c r="D14" s="401"/>
      <c r="E14" s="124"/>
      <c r="F14" s="1"/>
      <c r="G14" s="22"/>
      <c r="H14" s="43"/>
      <c r="I14" s="42"/>
      <c r="J14" s="25"/>
      <c r="K14" s="18"/>
      <c r="L14" s="1"/>
      <c r="M14" s="43"/>
      <c r="N14" s="42"/>
      <c r="O14" s="1"/>
      <c r="P14" s="1"/>
      <c r="Q14" s="1"/>
      <c r="R14" s="1"/>
      <c r="S14" s="124"/>
      <c r="T14" s="122"/>
      <c r="U14" s="32"/>
      <c r="V14" s="33"/>
      <c r="W14" s="17"/>
      <c r="X14" s="32"/>
      <c r="Y14" s="17"/>
      <c r="Z14" s="25"/>
      <c r="AA14" s="25"/>
      <c r="AB14" s="25"/>
      <c r="AC14" s="25"/>
      <c r="AD14" s="25"/>
      <c r="AE14" s="25"/>
      <c r="AF14" s="25"/>
      <c r="AG14" s="25"/>
      <c r="AH14" s="25"/>
      <c r="AI14" s="25"/>
      <c r="AJ14" s="18"/>
      <c r="AK14" s="1"/>
      <c r="AL14" s="1"/>
      <c r="AM14" s="1"/>
      <c r="AN14" s="1"/>
      <c r="AO14" s="10"/>
    </row>
    <row r="15" spans="1:42" x14ac:dyDescent="0.25">
      <c r="B15" s="1"/>
      <c r="C15" s="10"/>
      <c r="D15" s="28"/>
      <c r="E15" s="28"/>
      <c r="F15" s="1"/>
      <c r="G15" s="22"/>
      <c r="H15" s="43"/>
      <c r="I15" s="42"/>
      <c r="J15" s="25"/>
      <c r="K15" s="18"/>
      <c r="L15" s="1"/>
      <c r="M15" s="43"/>
      <c r="N15" s="42"/>
      <c r="O15" s="1"/>
      <c r="P15" s="1"/>
      <c r="Q15" s="1"/>
      <c r="R15" s="1"/>
      <c r="S15" s="124"/>
      <c r="T15" s="122"/>
      <c r="U15" s="32"/>
      <c r="V15" s="33"/>
      <c r="W15" s="17"/>
      <c r="X15" s="32"/>
      <c r="Y15" s="17"/>
      <c r="Z15" s="25"/>
      <c r="AA15" s="25"/>
      <c r="AB15" s="25"/>
      <c r="AC15" s="25"/>
      <c r="AD15" s="25"/>
      <c r="AE15" s="25"/>
      <c r="AF15" s="25"/>
      <c r="AG15" s="25"/>
      <c r="AH15" s="25"/>
      <c r="AI15" s="25"/>
      <c r="AJ15" s="18"/>
      <c r="AK15" s="1"/>
      <c r="AL15" s="1"/>
      <c r="AM15" s="1"/>
      <c r="AN15" s="1"/>
      <c r="AO15" s="10"/>
    </row>
    <row r="16" spans="1:42" x14ac:dyDescent="0.25">
      <c r="B16" s="1"/>
      <c r="C16" s="10"/>
      <c r="D16" s="28"/>
      <c r="E16" s="28"/>
      <c r="F16" s="1"/>
      <c r="G16" s="22"/>
      <c r="H16" s="43"/>
      <c r="I16" s="42"/>
      <c r="J16" s="25"/>
      <c r="K16" s="18"/>
      <c r="L16" s="1"/>
      <c r="M16" s="43"/>
      <c r="N16" s="42"/>
      <c r="O16" s="1"/>
      <c r="P16" s="1"/>
      <c r="Q16" s="1"/>
      <c r="R16" s="1"/>
      <c r="S16" s="124"/>
      <c r="T16" s="122"/>
      <c r="U16" s="32"/>
      <c r="V16" s="33"/>
      <c r="W16" s="17"/>
      <c r="X16" s="32"/>
      <c r="Y16" s="17"/>
      <c r="Z16" s="25"/>
      <c r="AA16" s="25"/>
      <c r="AB16" s="25"/>
      <c r="AC16" s="25"/>
      <c r="AD16" s="25"/>
      <c r="AE16" s="25"/>
      <c r="AF16" s="25"/>
      <c r="AG16" s="25"/>
      <c r="AH16" s="25"/>
      <c r="AI16" s="25"/>
      <c r="AJ16" s="18"/>
      <c r="AK16" s="1"/>
      <c r="AL16" s="1"/>
      <c r="AM16" s="1"/>
      <c r="AN16" s="1"/>
      <c r="AO16" s="10"/>
    </row>
    <row r="17" spans="2:41" x14ac:dyDescent="0.25">
      <c r="B17" s="1"/>
      <c r="C17" s="10"/>
      <c r="D17" s="28"/>
      <c r="E17" s="28"/>
      <c r="F17" s="1"/>
      <c r="G17" s="22"/>
      <c r="H17" s="43"/>
      <c r="I17" s="42"/>
      <c r="J17" s="25"/>
      <c r="K17" s="18"/>
      <c r="L17" s="1"/>
      <c r="M17" s="43"/>
      <c r="N17" s="42"/>
      <c r="O17" s="1"/>
      <c r="P17" s="1"/>
      <c r="Q17" s="1"/>
      <c r="R17" s="1"/>
      <c r="S17" s="124"/>
      <c r="T17" s="122"/>
      <c r="U17" s="32"/>
      <c r="V17" s="33"/>
      <c r="W17" s="17"/>
      <c r="X17" s="32"/>
      <c r="Y17" s="17"/>
      <c r="Z17" s="25"/>
      <c r="AA17" s="25"/>
      <c r="AB17" s="25"/>
      <c r="AC17" s="25"/>
      <c r="AD17" s="25"/>
      <c r="AE17" s="25"/>
      <c r="AF17" s="25"/>
      <c r="AG17" s="25"/>
      <c r="AH17" s="25"/>
      <c r="AI17" s="25"/>
      <c r="AJ17" s="18"/>
      <c r="AK17" s="1"/>
      <c r="AL17" s="1"/>
      <c r="AM17" s="1"/>
      <c r="AN17" s="1"/>
      <c r="AO17" s="10"/>
    </row>
    <row r="18" spans="2:41" x14ac:dyDescent="0.25">
      <c r="B18" s="1"/>
      <c r="C18" s="10"/>
      <c r="D18" s="28"/>
      <c r="E18" s="28"/>
      <c r="F18" s="1"/>
      <c r="G18" s="22"/>
      <c r="H18" s="43"/>
      <c r="I18" s="42"/>
      <c r="J18" s="25"/>
      <c r="K18" s="18"/>
      <c r="L18" s="1"/>
      <c r="M18" s="43"/>
      <c r="N18" s="42"/>
      <c r="O18" s="1"/>
      <c r="P18" s="1"/>
      <c r="Q18" s="1"/>
      <c r="R18" s="1"/>
      <c r="S18" s="124"/>
      <c r="T18" s="122"/>
      <c r="U18" s="32"/>
      <c r="V18" s="33"/>
      <c r="W18" s="17"/>
      <c r="X18" s="32"/>
      <c r="Y18" s="17"/>
      <c r="Z18" s="25"/>
      <c r="AA18" s="25"/>
      <c r="AB18" s="25"/>
      <c r="AC18" s="25"/>
      <c r="AD18" s="25"/>
      <c r="AE18" s="25"/>
      <c r="AF18" s="25"/>
      <c r="AG18" s="25"/>
      <c r="AH18" s="25"/>
      <c r="AI18" s="25"/>
      <c r="AJ18" s="18"/>
      <c r="AK18" s="1"/>
      <c r="AL18" s="1"/>
      <c r="AM18" s="1"/>
      <c r="AN18" s="1"/>
      <c r="AO18" s="10"/>
    </row>
    <row r="19" spans="2:41" x14ac:dyDescent="0.25">
      <c r="B19" s="1"/>
      <c r="C19" s="10"/>
      <c r="D19" s="28"/>
      <c r="E19" s="28"/>
      <c r="F19" s="1"/>
      <c r="G19" s="22"/>
      <c r="H19" s="43"/>
      <c r="I19" s="42"/>
      <c r="J19" s="25"/>
      <c r="K19" s="18"/>
      <c r="L19" s="1"/>
      <c r="M19" s="43"/>
      <c r="N19" s="42"/>
      <c r="O19" s="1"/>
      <c r="P19" s="1"/>
      <c r="Q19" s="1"/>
      <c r="R19" s="1"/>
      <c r="S19" s="124"/>
      <c r="T19" s="122"/>
      <c r="U19" s="49"/>
      <c r="V19" s="96"/>
      <c r="W19" s="51"/>
      <c r="X19" s="49"/>
      <c r="Y19" s="51"/>
      <c r="Z19" s="25"/>
      <c r="AA19" s="25"/>
      <c r="AB19" s="25"/>
      <c r="AC19" s="25"/>
      <c r="AD19" s="25"/>
      <c r="AE19" s="25"/>
      <c r="AF19" s="25"/>
      <c r="AG19" s="25"/>
      <c r="AH19" s="25"/>
      <c r="AI19" s="25"/>
      <c r="AJ19" s="18"/>
      <c r="AK19" s="1"/>
      <c r="AL19" s="1"/>
      <c r="AM19" s="1"/>
      <c r="AN19" s="1"/>
      <c r="AO19" s="10"/>
    </row>
    <row r="20" spans="2:41" x14ac:dyDescent="0.25">
      <c r="B20" s="1"/>
      <c r="C20" s="10"/>
      <c r="D20" s="28"/>
      <c r="E20" s="28"/>
      <c r="F20" s="1"/>
      <c r="G20" s="22"/>
      <c r="H20" s="43"/>
      <c r="I20" s="42"/>
      <c r="J20" s="25"/>
      <c r="K20" s="18"/>
      <c r="L20" s="1"/>
      <c r="M20" s="43"/>
      <c r="N20" s="42"/>
      <c r="O20" s="1"/>
      <c r="P20" s="1"/>
      <c r="Q20" s="1"/>
      <c r="R20" s="1"/>
      <c r="S20" s="124"/>
      <c r="T20" s="122"/>
      <c r="U20" s="49"/>
      <c r="V20" s="96"/>
      <c r="W20" s="51"/>
      <c r="X20" s="49"/>
      <c r="Y20" s="51"/>
      <c r="Z20" s="25"/>
      <c r="AA20" s="25"/>
      <c r="AB20" s="25"/>
      <c r="AC20" s="25"/>
      <c r="AD20" s="25"/>
      <c r="AE20" s="25"/>
      <c r="AF20" s="25"/>
      <c r="AG20" s="25"/>
      <c r="AH20" s="25"/>
      <c r="AI20" s="25"/>
      <c r="AJ20" s="18"/>
      <c r="AK20" s="1"/>
      <c r="AL20" s="1"/>
      <c r="AM20" s="1"/>
      <c r="AN20" s="1"/>
      <c r="AO20" s="10"/>
    </row>
    <row r="21" spans="2:41" x14ac:dyDescent="0.25">
      <c r="B21" s="1"/>
      <c r="C21" s="10"/>
      <c r="D21" s="28"/>
      <c r="E21" s="28"/>
      <c r="F21" s="1"/>
      <c r="G21" s="22"/>
      <c r="H21" s="43"/>
      <c r="I21" s="42"/>
      <c r="J21" s="25"/>
      <c r="K21" s="18"/>
      <c r="L21" s="1"/>
      <c r="M21" s="43"/>
      <c r="N21" s="42"/>
      <c r="O21" s="1"/>
      <c r="P21" s="1"/>
      <c r="Q21" s="1"/>
      <c r="R21" s="1"/>
      <c r="S21" s="124"/>
      <c r="T21" s="122"/>
      <c r="U21" s="49"/>
      <c r="V21" s="96"/>
      <c r="W21" s="51"/>
      <c r="X21" s="49"/>
      <c r="Y21" s="51"/>
      <c r="Z21" s="25"/>
      <c r="AA21" s="25"/>
      <c r="AB21" s="25"/>
      <c r="AC21" s="25"/>
      <c r="AD21" s="25"/>
      <c r="AE21" s="25"/>
      <c r="AF21" s="25"/>
      <c r="AG21" s="25"/>
      <c r="AH21" s="25"/>
      <c r="AI21" s="25"/>
      <c r="AJ21" s="18"/>
      <c r="AK21" s="1"/>
      <c r="AL21" s="1"/>
      <c r="AM21" s="1"/>
      <c r="AN21" s="1"/>
      <c r="AO21" s="10"/>
    </row>
    <row r="22" spans="2:41" x14ac:dyDescent="0.25">
      <c r="B22" s="1"/>
      <c r="C22" s="10"/>
      <c r="D22" s="28"/>
      <c r="E22" s="28"/>
      <c r="F22" s="1"/>
      <c r="G22" s="22"/>
      <c r="H22" s="43"/>
      <c r="I22" s="42"/>
      <c r="J22" s="25"/>
      <c r="K22" s="18"/>
      <c r="L22" s="1"/>
      <c r="M22" s="43"/>
      <c r="N22" s="42"/>
      <c r="O22" s="1"/>
      <c r="P22" s="1"/>
      <c r="Q22" s="1"/>
      <c r="R22" s="1"/>
      <c r="S22" s="124"/>
      <c r="T22" s="122"/>
      <c r="U22" s="49"/>
      <c r="V22" s="96"/>
      <c r="W22" s="51"/>
      <c r="X22" s="49"/>
      <c r="Y22" s="51"/>
      <c r="Z22" s="25"/>
      <c r="AA22" s="25"/>
      <c r="AB22" s="25"/>
      <c r="AC22" s="25"/>
      <c r="AD22" s="25"/>
      <c r="AE22" s="25"/>
      <c r="AF22" s="25"/>
      <c r="AG22" s="25"/>
      <c r="AH22" s="25"/>
      <c r="AI22" s="25"/>
      <c r="AJ22" s="18"/>
      <c r="AK22" s="1"/>
      <c r="AL22" s="1"/>
      <c r="AM22" s="1"/>
      <c r="AN22" s="1"/>
      <c r="AO22" s="10"/>
    </row>
    <row r="23" spans="2:41" x14ac:dyDescent="0.25">
      <c r="B23" s="1"/>
      <c r="C23" s="10"/>
      <c r="D23" s="28"/>
      <c r="E23" s="28"/>
      <c r="F23" s="1"/>
      <c r="G23" s="22"/>
      <c r="H23" s="43"/>
      <c r="I23" s="42"/>
      <c r="J23" s="25"/>
      <c r="K23" s="18"/>
      <c r="L23" s="1"/>
      <c r="M23" s="43"/>
      <c r="N23" s="42"/>
      <c r="O23" s="1"/>
      <c r="P23" s="1"/>
      <c r="Q23" s="1"/>
      <c r="R23" s="1"/>
      <c r="S23" s="124"/>
      <c r="T23" s="122"/>
      <c r="U23" s="49"/>
      <c r="V23" s="96"/>
      <c r="W23" s="51"/>
      <c r="X23" s="49"/>
      <c r="Y23" s="51"/>
      <c r="Z23" s="25"/>
      <c r="AA23" s="25"/>
      <c r="AB23" s="25"/>
      <c r="AC23" s="25"/>
      <c r="AD23" s="25"/>
      <c r="AE23" s="25"/>
      <c r="AF23" s="25"/>
      <c r="AG23" s="25"/>
      <c r="AH23" s="25"/>
      <c r="AI23" s="25"/>
      <c r="AJ23" s="18"/>
      <c r="AK23" s="1"/>
      <c r="AL23" s="1"/>
      <c r="AM23" s="1"/>
      <c r="AN23" s="1"/>
      <c r="AO23" s="10"/>
    </row>
    <row r="24" spans="2:41" x14ac:dyDescent="0.25">
      <c r="B24" s="1"/>
      <c r="C24" s="10"/>
      <c r="D24" s="28"/>
      <c r="E24" s="28"/>
      <c r="F24" s="1"/>
      <c r="G24" s="22"/>
      <c r="H24" s="43"/>
      <c r="I24" s="42"/>
      <c r="J24" s="25"/>
      <c r="K24" s="18"/>
      <c r="L24" s="1"/>
      <c r="M24" s="43"/>
      <c r="N24" s="42"/>
      <c r="O24" s="1"/>
      <c r="P24" s="1"/>
      <c r="Q24" s="1"/>
      <c r="R24" s="1"/>
      <c r="S24" s="124"/>
      <c r="T24" s="122"/>
      <c r="U24" s="49"/>
      <c r="V24" s="96"/>
      <c r="W24" s="51"/>
      <c r="X24" s="49"/>
      <c r="Y24" s="51"/>
      <c r="Z24" s="25"/>
      <c r="AA24" s="25"/>
      <c r="AB24" s="25"/>
      <c r="AC24" s="25"/>
      <c r="AD24" s="25"/>
      <c r="AE24" s="25"/>
      <c r="AF24" s="25"/>
      <c r="AG24" s="25"/>
      <c r="AH24" s="25"/>
      <c r="AI24" s="25"/>
      <c r="AJ24" s="18"/>
      <c r="AK24" s="1"/>
      <c r="AL24" s="1"/>
      <c r="AM24" s="1"/>
      <c r="AN24" s="1"/>
      <c r="AO24" s="10"/>
    </row>
    <row r="25" spans="2:41" x14ac:dyDescent="0.25">
      <c r="B25" s="1"/>
      <c r="C25" s="10"/>
      <c r="D25" s="28"/>
      <c r="E25" s="28"/>
      <c r="F25" s="1"/>
      <c r="G25" s="22"/>
      <c r="H25" s="43"/>
      <c r="I25" s="42"/>
      <c r="J25" s="25"/>
      <c r="K25" s="18"/>
      <c r="L25" s="1"/>
      <c r="M25" s="43"/>
      <c r="N25" s="42"/>
      <c r="O25" s="1"/>
      <c r="P25" s="1"/>
      <c r="Q25" s="1"/>
      <c r="R25" s="1"/>
      <c r="S25" s="124"/>
      <c r="T25" s="122"/>
      <c r="U25" s="49"/>
      <c r="V25" s="96"/>
      <c r="W25" s="51"/>
      <c r="X25" s="49"/>
      <c r="Y25" s="51"/>
      <c r="Z25" s="25"/>
      <c r="AA25" s="25"/>
      <c r="AB25" s="25"/>
      <c r="AC25" s="25"/>
      <c r="AD25" s="25"/>
      <c r="AE25" s="25"/>
      <c r="AF25" s="25"/>
      <c r="AG25" s="25"/>
      <c r="AH25" s="25"/>
      <c r="AI25" s="25"/>
      <c r="AJ25" s="18"/>
      <c r="AK25" s="1"/>
      <c r="AL25" s="1"/>
      <c r="AM25" s="1"/>
      <c r="AN25" s="1"/>
      <c r="AO25" s="10"/>
    </row>
    <row r="26" spans="2:41" x14ac:dyDescent="0.25">
      <c r="B26" s="1"/>
      <c r="C26" s="10"/>
      <c r="D26" s="28"/>
      <c r="E26" s="28"/>
      <c r="F26" s="1"/>
      <c r="G26" s="22"/>
      <c r="H26" s="43"/>
      <c r="I26" s="42"/>
      <c r="J26" s="25"/>
      <c r="K26" s="18"/>
      <c r="L26" s="1"/>
      <c r="M26" s="43"/>
      <c r="N26" s="42"/>
      <c r="O26" s="1"/>
      <c r="P26" s="1"/>
      <c r="Q26" s="1"/>
      <c r="R26" s="1"/>
      <c r="S26" s="124"/>
      <c r="T26" s="122"/>
      <c r="U26" s="49"/>
      <c r="V26" s="96"/>
      <c r="W26" s="51"/>
      <c r="X26" s="49"/>
      <c r="Y26" s="51"/>
      <c r="Z26" s="25"/>
      <c r="AA26" s="25"/>
      <c r="AB26" s="25"/>
      <c r="AC26" s="25"/>
      <c r="AD26" s="25"/>
      <c r="AE26" s="25"/>
      <c r="AF26" s="25"/>
      <c r="AG26" s="25"/>
      <c r="AH26" s="25"/>
      <c r="AI26" s="25"/>
      <c r="AJ26" s="18"/>
      <c r="AK26" s="1"/>
      <c r="AL26" s="1"/>
      <c r="AM26" s="1"/>
      <c r="AN26" s="1"/>
      <c r="AO26" s="10"/>
    </row>
    <row r="27" spans="2:41" x14ac:dyDescent="0.25">
      <c r="B27" s="1"/>
      <c r="C27" s="10"/>
      <c r="D27" s="28"/>
      <c r="E27" s="28"/>
      <c r="F27" s="1"/>
      <c r="G27" s="22"/>
      <c r="H27" s="43"/>
      <c r="I27" s="42"/>
      <c r="J27" s="25"/>
      <c r="K27" s="18"/>
      <c r="L27" s="1"/>
      <c r="M27" s="43"/>
      <c r="N27" s="42"/>
      <c r="O27" s="1"/>
      <c r="P27" s="1"/>
      <c r="Q27" s="1"/>
      <c r="R27" s="1"/>
      <c r="S27" s="124"/>
      <c r="T27" s="122"/>
      <c r="U27" s="49"/>
      <c r="V27" s="96"/>
      <c r="W27" s="51"/>
      <c r="X27" s="49"/>
      <c r="Y27" s="51"/>
      <c r="Z27" s="25"/>
      <c r="AA27" s="25"/>
      <c r="AB27" s="25"/>
      <c r="AC27" s="25"/>
      <c r="AD27" s="25"/>
      <c r="AE27" s="25"/>
      <c r="AF27" s="25"/>
      <c r="AG27" s="25"/>
      <c r="AH27" s="25"/>
      <c r="AI27" s="25"/>
      <c r="AJ27" s="18"/>
      <c r="AK27" s="1"/>
      <c r="AL27" s="1"/>
      <c r="AM27" s="1"/>
      <c r="AN27" s="1"/>
      <c r="AO27" s="10"/>
    </row>
    <row r="28" spans="2:41" x14ac:dyDescent="0.25">
      <c r="B28" s="1"/>
      <c r="C28" s="10"/>
      <c r="D28" s="28"/>
      <c r="E28" s="28"/>
      <c r="F28" s="1"/>
      <c r="G28" s="22"/>
      <c r="H28" s="43"/>
      <c r="I28" s="42"/>
      <c r="J28" s="25"/>
      <c r="K28" s="18"/>
      <c r="L28" s="1"/>
      <c r="M28" s="43"/>
      <c r="N28" s="42"/>
      <c r="O28" s="1"/>
      <c r="P28" s="1"/>
      <c r="Q28" s="1"/>
      <c r="R28" s="1"/>
      <c r="S28" s="124"/>
      <c r="T28" s="122"/>
      <c r="U28" s="49"/>
      <c r="V28" s="96"/>
      <c r="W28" s="51"/>
      <c r="X28" s="49"/>
      <c r="Y28" s="51"/>
      <c r="Z28" s="25"/>
      <c r="AA28" s="25"/>
      <c r="AB28" s="25"/>
      <c r="AC28" s="25"/>
      <c r="AD28" s="25"/>
      <c r="AE28" s="25"/>
      <c r="AF28" s="25"/>
      <c r="AG28" s="25"/>
      <c r="AH28" s="25"/>
      <c r="AI28" s="25"/>
      <c r="AJ28" s="18"/>
      <c r="AK28" s="1"/>
      <c r="AL28" s="1"/>
      <c r="AM28" s="1"/>
      <c r="AN28" s="1"/>
      <c r="AO28" s="10"/>
    </row>
    <row r="29" spans="2:41" x14ac:dyDescent="0.25">
      <c r="B29" s="1"/>
      <c r="C29" s="10"/>
      <c r="D29" s="28"/>
      <c r="E29" s="28"/>
      <c r="F29" s="1"/>
      <c r="G29" s="22"/>
      <c r="H29" s="43"/>
      <c r="I29" s="42"/>
      <c r="J29" s="25"/>
      <c r="K29" s="18"/>
      <c r="L29" s="1"/>
      <c r="M29" s="43"/>
      <c r="N29" s="42"/>
      <c r="O29" s="1"/>
      <c r="P29" s="1"/>
      <c r="Q29" s="1"/>
      <c r="R29" s="1"/>
      <c r="S29" s="124"/>
      <c r="T29" s="122"/>
      <c r="U29" s="49"/>
      <c r="V29" s="96"/>
      <c r="W29" s="51"/>
      <c r="X29" s="49"/>
      <c r="Y29" s="51"/>
      <c r="Z29" s="25"/>
      <c r="AA29" s="25"/>
      <c r="AB29" s="25"/>
      <c r="AC29" s="25"/>
      <c r="AD29" s="25"/>
      <c r="AE29" s="25"/>
      <c r="AF29" s="25"/>
      <c r="AG29" s="25"/>
      <c r="AH29" s="25"/>
      <c r="AI29" s="25"/>
      <c r="AJ29" s="18"/>
      <c r="AK29" s="1"/>
      <c r="AL29" s="1"/>
      <c r="AM29" s="1"/>
      <c r="AN29" s="1"/>
      <c r="AO29" s="10"/>
    </row>
    <row r="30" spans="2:41" x14ac:dyDescent="0.25">
      <c r="B30" s="1"/>
      <c r="C30" s="10"/>
      <c r="D30" s="28"/>
      <c r="E30" s="28"/>
      <c r="F30" s="1"/>
      <c r="G30" s="22"/>
      <c r="H30" s="43"/>
      <c r="I30" s="42"/>
      <c r="J30" s="25"/>
      <c r="K30" s="18"/>
      <c r="L30" s="1"/>
      <c r="M30" s="43"/>
      <c r="N30" s="42"/>
      <c r="O30" s="1"/>
      <c r="P30" s="1"/>
      <c r="Q30" s="1"/>
      <c r="R30" s="1"/>
      <c r="S30" s="124"/>
      <c r="T30" s="122"/>
      <c r="U30" s="49"/>
      <c r="V30" s="96"/>
      <c r="W30" s="51"/>
      <c r="X30" s="49"/>
      <c r="Y30" s="51"/>
      <c r="Z30" s="25"/>
      <c r="AA30" s="25"/>
      <c r="AB30" s="25"/>
      <c r="AC30" s="25"/>
      <c r="AD30" s="25"/>
      <c r="AE30" s="25"/>
      <c r="AF30" s="25"/>
      <c r="AG30" s="25"/>
      <c r="AH30" s="25"/>
      <c r="AI30" s="25"/>
      <c r="AJ30" s="18"/>
      <c r="AK30" s="1"/>
      <c r="AL30" s="1"/>
      <c r="AM30" s="1"/>
      <c r="AN30" s="1"/>
      <c r="AO30" s="10"/>
    </row>
    <row r="31" spans="2:41" x14ac:dyDescent="0.25">
      <c r="B31" s="1"/>
      <c r="C31" s="10"/>
      <c r="D31" s="28"/>
      <c r="E31" s="28"/>
      <c r="F31" s="1"/>
      <c r="G31" s="22"/>
      <c r="H31" s="43"/>
      <c r="I31" s="42"/>
      <c r="J31" s="25"/>
      <c r="K31" s="18"/>
      <c r="L31" s="1"/>
      <c r="M31" s="43"/>
      <c r="N31" s="42"/>
      <c r="O31" s="1"/>
      <c r="P31" s="1"/>
      <c r="Q31" s="1"/>
      <c r="R31" s="1"/>
      <c r="S31" s="124"/>
      <c r="T31" s="122"/>
      <c r="U31" s="49"/>
      <c r="V31" s="96"/>
      <c r="W31" s="51"/>
      <c r="X31" s="49"/>
      <c r="Y31" s="51"/>
      <c r="Z31" s="25"/>
      <c r="AA31" s="25"/>
      <c r="AB31" s="25"/>
      <c r="AC31" s="25"/>
      <c r="AD31" s="25"/>
      <c r="AE31" s="25"/>
      <c r="AF31" s="25"/>
      <c r="AG31" s="25"/>
      <c r="AH31" s="25"/>
      <c r="AI31" s="25"/>
      <c r="AJ31" s="18"/>
      <c r="AK31" s="1"/>
      <c r="AL31" s="1"/>
      <c r="AM31" s="1"/>
      <c r="AN31" s="1"/>
      <c r="AO31" s="10"/>
    </row>
    <row r="32" spans="2:41" x14ac:dyDescent="0.25">
      <c r="B32" s="1"/>
      <c r="C32" s="10"/>
      <c r="D32" s="28"/>
      <c r="E32" s="28"/>
      <c r="F32" s="1"/>
      <c r="G32" s="22"/>
      <c r="H32" s="43"/>
      <c r="I32" s="42"/>
      <c r="J32" s="25"/>
      <c r="K32" s="18"/>
      <c r="L32" s="1"/>
      <c r="M32" s="43"/>
      <c r="N32" s="42"/>
      <c r="O32" s="1"/>
      <c r="P32" s="1"/>
      <c r="Q32" s="1"/>
      <c r="R32" s="1"/>
      <c r="S32" s="124"/>
      <c r="T32" s="122"/>
      <c r="U32" s="49"/>
      <c r="V32" s="96"/>
      <c r="W32" s="51"/>
      <c r="X32" s="49"/>
      <c r="Y32" s="51"/>
      <c r="Z32" s="25"/>
      <c r="AA32" s="25"/>
      <c r="AB32" s="25"/>
      <c r="AC32" s="25"/>
      <c r="AD32" s="25"/>
      <c r="AE32" s="25"/>
      <c r="AF32" s="25"/>
      <c r="AG32" s="25"/>
      <c r="AH32" s="25"/>
      <c r="AI32" s="25"/>
      <c r="AJ32" s="18"/>
      <c r="AK32" s="1"/>
      <c r="AL32" s="1"/>
      <c r="AM32" s="1"/>
      <c r="AN32" s="1"/>
      <c r="AO32" s="10"/>
    </row>
    <row r="33" spans="2:41" x14ac:dyDescent="0.25">
      <c r="B33" s="1"/>
      <c r="C33" s="10"/>
      <c r="D33" s="28"/>
      <c r="E33" s="28"/>
      <c r="F33" s="1"/>
      <c r="G33" s="22"/>
      <c r="H33" s="43"/>
      <c r="I33" s="42"/>
      <c r="J33" s="25"/>
      <c r="K33" s="18"/>
      <c r="L33" s="1"/>
      <c r="M33" s="43"/>
      <c r="N33" s="42"/>
      <c r="O33" s="1"/>
      <c r="P33" s="1"/>
      <c r="Q33" s="1"/>
      <c r="R33" s="1"/>
      <c r="S33" s="124"/>
      <c r="T33" s="122"/>
      <c r="U33" s="49"/>
      <c r="V33" s="96"/>
      <c r="W33" s="51"/>
      <c r="X33" s="49"/>
      <c r="Y33" s="51"/>
      <c r="Z33" s="25"/>
      <c r="AA33" s="25"/>
      <c r="AB33" s="25"/>
      <c r="AC33" s="25"/>
      <c r="AD33" s="25"/>
      <c r="AE33" s="25"/>
      <c r="AF33" s="25"/>
      <c r="AG33" s="25"/>
      <c r="AH33" s="25"/>
      <c r="AI33" s="25"/>
      <c r="AJ33" s="18"/>
      <c r="AK33" s="1"/>
      <c r="AL33" s="1"/>
      <c r="AM33" s="1"/>
      <c r="AN33" s="1"/>
      <c r="AO33" s="10"/>
    </row>
    <row r="34" spans="2:41" x14ac:dyDescent="0.25">
      <c r="B34" s="1"/>
      <c r="C34" s="10"/>
      <c r="D34" s="28"/>
      <c r="E34" s="28"/>
      <c r="F34" s="1"/>
      <c r="G34" s="22"/>
      <c r="H34" s="43"/>
      <c r="I34" s="42"/>
      <c r="J34" s="25"/>
      <c r="K34" s="18"/>
      <c r="L34" s="1"/>
      <c r="M34" s="43"/>
      <c r="N34" s="42"/>
      <c r="O34" s="1"/>
      <c r="P34" s="1"/>
      <c r="Q34" s="1"/>
      <c r="R34" s="1"/>
      <c r="S34" s="124"/>
      <c r="T34" s="122"/>
      <c r="U34" s="49"/>
      <c r="V34" s="96"/>
      <c r="W34" s="51"/>
      <c r="X34" s="49"/>
      <c r="Y34" s="51"/>
      <c r="Z34" s="25"/>
      <c r="AA34" s="25"/>
      <c r="AB34" s="25"/>
      <c r="AC34" s="25"/>
      <c r="AD34" s="25"/>
      <c r="AE34" s="25"/>
      <c r="AF34" s="25"/>
      <c r="AG34" s="25"/>
      <c r="AH34" s="25"/>
      <c r="AI34" s="25"/>
      <c r="AJ34" s="18"/>
      <c r="AK34" s="1"/>
      <c r="AL34" s="1"/>
      <c r="AM34" s="1"/>
      <c r="AN34" s="1"/>
      <c r="AO34" s="10"/>
    </row>
    <row r="35" spans="2:41" x14ac:dyDescent="0.25">
      <c r="B35" s="1"/>
      <c r="C35" s="10"/>
      <c r="D35" s="28"/>
      <c r="E35" s="28"/>
      <c r="F35" s="1"/>
      <c r="G35" s="22"/>
      <c r="H35" s="43"/>
      <c r="I35" s="42"/>
      <c r="J35" s="25"/>
      <c r="K35" s="18"/>
      <c r="L35" s="1"/>
      <c r="M35" s="43"/>
      <c r="N35" s="42"/>
      <c r="O35" s="1"/>
      <c r="P35" s="1"/>
      <c r="Q35" s="1"/>
      <c r="R35" s="1"/>
      <c r="S35" s="124"/>
      <c r="T35" s="122"/>
      <c r="U35" s="49"/>
      <c r="V35" s="96"/>
      <c r="W35" s="51"/>
      <c r="X35" s="49"/>
      <c r="Y35" s="51"/>
      <c r="Z35" s="25"/>
      <c r="AA35" s="25"/>
      <c r="AB35" s="25"/>
      <c r="AC35" s="25"/>
      <c r="AD35" s="25"/>
      <c r="AE35" s="25"/>
      <c r="AF35" s="25"/>
      <c r="AG35" s="25"/>
      <c r="AH35" s="25"/>
      <c r="AI35" s="25"/>
      <c r="AJ35" s="18"/>
      <c r="AK35" s="1"/>
      <c r="AL35" s="1"/>
      <c r="AM35" s="1"/>
      <c r="AN35" s="1"/>
      <c r="AO35" s="10"/>
    </row>
    <row r="36" spans="2:41" x14ac:dyDescent="0.25">
      <c r="B36" s="1"/>
      <c r="C36" s="10"/>
      <c r="D36" s="28"/>
      <c r="E36" s="28"/>
      <c r="F36" s="1"/>
      <c r="G36" s="22"/>
      <c r="H36" s="43"/>
      <c r="I36" s="42"/>
      <c r="J36" s="25"/>
      <c r="K36" s="18"/>
      <c r="L36" s="1"/>
      <c r="M36" s="43"/>
      <c r="N36" s="42"/>
      <c r="O36" s="1"/>
      <c r="P36" s="1"/>
      <c r="Q36" s="1"/>
      <c r="R36" s="1"/>
      <c r="S36" s="124"/>
      <c r="T36" s="122"/>
      <c r="U36" s="49"/>
      <c r="V36" s="96"/>
      <c r="W36" s="51"/>
      <c r="X36" s="49"/>
      <c r="Y36" s="51"/>
      <c r="Z36" s="25"/>
      <c r="AA36" s="25"/>
      <c r="AB36" s="25"/>
      <c r="AC36" s="25"/>
      <c r="AD36" s="25"/>
      <c r="AE36" s="25"/>
      <c r="AF36" s="25"/>
      <c r="AG36" s="25"/>
      <c r="AH36" s="25"/>
      <c r="AI36" s="25"/>
      <c r="AJ36" s="18"/>
      <c r="AK36" s="1"/>
      <c r="AL36" s="1"/>
      <c r="AM36" s="1"/>
      <c r="AN36" s="1"/>
      <c r="AO36" s="10"/>
    </row>
    <row r="37" spans="2:41" x14ac:dyDescent="0.25">
      <c r="B37" s="1"/>
      <c r="C37" s="10"/>
      <c r="D37" s="28"/>
      <c r="E37" s="28"/>
      <c r="F37" s="1"/>
      <c r="G37" s="22"/>
      <c r="H37" s="43"/>
      <c r="I37" s="42"/>
      <c r="J37" s="25"/>
      <c r="K37" s="18"/>
      <c r="L37" s="1"/>
      <c r="M37" s="43"/>
      <c r="N37" s="42"/>
      <c r="O37" s="1"/>
      <c r="P37" s="1"/>
      <c r="Q37" s="1"/>
      <c r="R37" s="1"/>
      <c r="S37" s="124"/>
      <c r="T37" s="122"/>
      <c r="U37" s="49"/>
      <c r="V37" s="96"/>
      <c r="W37" s="51"/>
      <c r="X37" s="49"/>
      <c r="Y37" s="51"/>
      <c r="Z37" s="25"/>
      <c r="AA37" s="25"/>
      <c r="AB37" s="25"/>
      <c r="AC37" s="25"/>
      <c r="AD37" s="25"/>
      <c r="AE37" s="25"/>
      <c r="AF37" s="25"/>
      <c r="AG37" s="25"/>
      <c r="AH37" s="25"/>
      <c r="AI37" s="25"/>
      <c r="AJ37" s="18"/>
      <c r="AK37" s="1"/>
      <c r="AL37" s="1"/>
      <c r="AM37" s="1"/>
      <c r="AN37" s="1"/>
      <c r="AO37" s="10"/>
    </row>
    <row r="38" spans="2:41" x14ac:dyDescent="0.25">
      <c r="B38" s="1"/>
      <c r="C38" s="10"/>
      <c r="D38" s="28"/>
      <c r="E38" s="28"/>
      <c r="F38" s="1"/>
      <c r="G38" s="22"/>
      <c r="H38" s="43"/>
      <c r="I38" s="42"/>
      <c r="J38" s="25"/>
      <c r="K38" s="18"/>
      <c r="L38" s="1"/>
      <c r="M38" s="43"/>
      <c r="N38" s="42"/>
      <c r="O38" s="1"/>
      <c r="P38" s="1"/>
      <c r="Q38" s="1"/>
      <c r="R38" s="1"/>
      <c r="S38" s="124"/>
      <c r="T38" s="122"/>
      <c r="U38" s="49"/>
      <c r="V38" s="96"/>
      <c r="W38" s="51"/>
      <c r="X38" s="49"/>
      <c r="Y38" s="51"/>
      <c r="Z38" s="25"/>
      <c r="AA38" s="25"/>
      <c r="AB38" s="25"/>
      <c r="AC38" s="25"/>
      <c r="AD38" s="25"/>
      <c r="AE38" s="25"/>
      <c r="AF38" s="25"/>
      <c r="AG38" s="25"/>
      <c r="AH38" s="25"/>
      <c r="AI38" s="25"/>
      <c r="AJ38" s="18"/>
      <c r="AK38" s="1"/>
      <c r="AL38" s="1"/>
      <c r="AM38" s="1"/>
      <c r="AN38" s="1"/>
      <c r="AO38" s="10"/>
    </row>
    <row r="39" spans="2:41" x14ac:dyDescent="0.25">
      <c r="B39" s="1"/>
      <c r="C39" s="10"/>
      <c r="D39" s="28"/>
      <c r="E39" s="28"/>
      <c r="F39" s="1"/>
      <c r="G39" s="22"/>
      <c r="H39" s="43"/>
      <c r="I39" s="42"/>
      <c r="J39" s="25"/>
      <c r="K39" s="18"/>
      <c r="L39" s="1"/>
      <c r="M39" s="43"/>
      <c r="N39" s="42"/>
      <c r="O39" s="1"/>
      <c r="P39" s="1"/>
      <c r="Q39" s="1"/>
      <c r="R39" s="1"/>
      <c r="S39" s="124"/>
      <c r="T39" s="122"/>
      <c r="U39" s="49"/>
      <c r="V39" s="96"/>
      <c r="W39" s="51"/>
      <c r="X39" s="49"/>
      <c r="Y39" s="51"/>
      <c r="Z39" s="25"/>
      <c r="AA39" s="25"/>
      <c r="AB39" s="25"/>
      <c r="AC39" s="25"/>
      <c r="AD39" s="25"/>
      <c r="AE39" s="25"/>
      <c r="AF39" s="25"/>
      <c r="AG39" s="25"/>
      <c r="AH39" s="25"/>
      <c r="AI39" s="25"/>
      <c r="AJ39" s="18"/>
      <c r="AK39" s="1"/>
      <c r="AL39" s="1"/>
      <c r="AM39" s="1"/>
      <c r="AN39" s="1"/>
      <c r="AO39" s="10"/>
    </row>
    <row r="40" spans="2:41" x14ac:dyDescent="0.25">
      <c r="B40" s="1"/>
      <c r="C40" s="10"/>
      <c r="D40" s="28"/>
      <c r="E40" s="28"/>
      <c r="F40" s="1"/>
      <c r="G40" s="22"/>
      <c r="H40" s="43"/>
      <c r="I40" s="42"/>
      <c r="J40" s="25"/>
      <c r="K40" s="18"/>
      <c r="L40" s="1"/>
      <c r="M40" s="43"/>
      <c r="N40" s="42"/>
      <c r="O40" s="1"/>
      <c r="P40" s="1"/>
      <c r="Q40" s="1"/>
      <c r="R40" s="1"/>
      <c r="S40" s="124"/>
      <c r="T40" s="122"/>
      <c r="U40" s="49"/>
      <c r="V40" s="96"/>
      <c r="W40" s="51"/>
      <c r="X40" s="49"/>
      <c r="Y40" s="51"/>
      <c r="Z40" s="25"/>
      <c r="AA40" s="25"/>
      <c r="AB40" s="25"/>
      <c r="AC40" s="25"/>
      <c r="AD40" s="25"/>
      <c r="AE40" s="25"/>
      <c r="AF40" s="25"/>
      <c r="AG40" s="25"/>
      <c r="AH40" s="25"/>
      <c r="AI40" s="25"/>
      <c r="AJ40" s="18"/>
      <c r="AK40" s="1"/>
      <c r="AL40" s="1"/>
      <c r="AM40" s="1"/>
      <c r="AN40" s="1"/>
      <c r="AO40" s="10"/>
    </row>
    <row r="41" spans="2:41" x14ac:dyDescent="0.25">
      <c r="B41" s="1"/>
      <c r="C41" s="10"/>
      <c r="D41" s="28"/>
      <c r="E41" s="28"/>
      <c r="F41" s="1"/>
      <c r="G41" s="22"/>
      <c r="H41" s="43"/>
      <c r="I41" s="42"/>
      <c r="J41" s="25"/>
      <c r="K41" s="18"/>
      <c r="L41" s="1"/>
      <c r="M41" s="43"/>
      <c r="N41" s="42"/>
      <c r="O41" s="1"/>
      <c r="P41" s="1"/>
      <c r="Q41" s="1"/>
      <c r="R41" s="1"/>
      <c r="S41" s="124"/>
      <c r="T41" s="122"/>
      <c r="U41" s="49"/>
      <c r="V41" s="96"/>
      <c r="W41" s="51"/>
      <c r="X41" s="49"/>
      <c r="Y41" s="51"/>
      <c r="Z41" s="25"/>
      <c r="AA41" s="25"/>
      <c r="AB41" s="25"/>
      <c r="AC41" s="25"/>
      <c r="AD41" s="25"/>
      <c r="AE41" s="25"/>
      <c r="AF41" s="25"/>
      <c r="AG41" s="25"/>
      <c r="AH41" s="25"/>
      <c r="AI41" s="25"/>
      <c r="AJ41" s="18"/>
      <c r="AK41" s="1"/>
      <c r="AL41" s="1"/>
      <c r="AM41" s="1"/>
      <c r="AN41" s="1"/>
      <c r="AO41" s="10"/>
    </row>
    <row r="42" spans="2:41" x14ac:dyDescent="0.25">
      <c r="B42" s="1"/>
      <c r="C42" s="10"/>
      <c r="D42" s="28"/>
      <c r="E42" s="28"/>
      <c r="F42" s="1"/>
      <c r="G42" s="22"/>
      <c r="H42" s="43"/>
      <c r="I42" s="42"/>
      <c r="J42" s="25"/>
      <c r="K42" s="18"/>
      <c r="L42" s="1"/>
      <c r="M42" s="43"/>
      <c r="N42" s="42"/>
      <c r="O42" s="1"/>
      <c r="P42" s="1"/>
      <c r="Q42" s="1"/>
      <c r="R42" s="1"/>
      <c r="S42" s="124"/>
      <c r="T42" s="122"/>
      <c r="U42" s="49"/>
      <c r="V42" s="96"/>
      <c r="W42" s="51"/>
      <c r="X42" s="49"/>
      <c r="Y42" s="51"/>
      <c r="Z42" s="25"/>
      <c r="AA42" s="25"/>
      <c r="AB42" s="25"/>
      <c r="AC42" s="25"/>
      <c r="AD42" s="25"/>
      <c r="AE42" s="25"/>
      <c r="AF42" s="25"/>
      <c r="AG42" s="25"/>
      <c r="AH42" s="25"/>
      <c r="AI42" s="25"/>
      <c r="AJ42" s="18"/>
      <c r="AK42" s="1"/>
      <c r="AL42" s="1"/>
      <c r="AM42" s="1"/>
      <c r="AN42" s="1"/>
      <c r="AO42" s="10"/>
    </row>
    <row r="43" spans="2:41" x14ac:dyDescent="0.25">
      <c r="B43" s="1"/>
      <c r="C43" s="10"/>
      <c r="D43" s="28"/>
      <c r="E43" s="28"/>
      <c r="F43" s="1"/>
      <c r="G43" s="22"/>
      <c r="H43" s="43"/>
      <c r="I43" s="42"/>
      <c r="J43" s="25"/>
      <c r="K43" s="18"/>
      <c r="L43" s="1"/>
      <c r="M43" s="43"/>
      <c r="N43" s="42"/>
      <c r="O43" s="1"/>
      <c r="P43" s="1"/>
      <c r="Q43" s="1"/>
      <c r="R43" s="1"/>
      <c r="S43" s="124"/>
      <c r="T43" s="122"/>
      <c r="U43" s="49"/>
      <c r="V43" s="96"/>
      <c r="W43" s="51"/>
      <c r="X43" s="49"/>
      <c r="Y43" s="51"/>
      <c r="Z43" s="25"/>
      <c r="AA43" s="25"/>
      <c r="AB43" s="25"/>
      <c r="AC43" s="25"/>
      <c r="AD43" s="25"/>
      <c r="AE43" s="25"/>
      <c r="AF43" s="25"/>
      <c r="AG43" s="25"/>
      <c r="AH43" s="25"/>
      <c r="AI43" s="25"/>
      <c r="AJ43" s="18"/>
      <c r="AK43" s="1"/>
      <c r="AL43" s="1"/>
      <c r="AM43" s="1"/>
      <c r="AN43" s="1"/>
      <c r="AO43" s="10"/>
    </row>
    <row r="44" spans="2:41" x14ac:dyDescent="0.25">
      <c r="B44" s="1"/>
      <c r="C44" s="10"/>
      <c r="D44" s="28"/>
      <c r="E44" s="28"/>
      <c r="F44" s="1"/>
      <c r="G44" s="22"/>
      <c r="H44" s="43"/>
      <c r="I44" s="42"/>
      <c r="J44" s="25"/>
      <c r="K44" s="18"/>
      <c r="L44" s="1"/>
      <c r="M44" s="43"/>
      <c r="N44" s="42"/>
      <c r="O44" s="1"/>
      <c r="P44" s="1"/>
      <c r="Q44" s="1"/>
      <c r="R44" s="1"/>
      <c r="S44" s="124"/>
      <c r="T44" s="122"/>
      <c r="U44" s="49"/>
      <c r="V44" s="96"/>
      <c r="W44" s="51"/>
      <c r="X44" s="49"/>
      <c r="Y44" s="51"/>
      <c r="Z44" s="25"/>
      <c r="AA44" s="25"/>
      <c r="AB44" s="25"/>
      <c r="AC44" s="25"/>
      <c r="AD44" s="25"/>
      <c r="AE44" s="25"/>
      <c r="AF44" s="25"/>
      <c r="AG44" s="25"/>
      <c r="AH44" s="25"/>
      <c r="AI44" s="25"/>
      <c r="AJ44" s="18"/>
      <c r="AK44" s="1"/>
      <c r="AL44" s="1"/>
      <c r="AM44" s="1"/>
      <c r="AN44" s="1"/>
      <c r="AO44" s="10"/>
    </row>
    <row r="45" spans="2:41" x14ac:dyDescent="0.25">
      <c r="B45" s="1"/>
      <c r="C45" s="10"/>
      <c r="D45" s="28"/>
      <c r="E45" s="28"/>
      <c r="F45" s="1"/>
      <c r="G45" s="22"/>
      <c r="H45" s="43"/>
      <c r="I45" s="42"/>
      <c r="J45" s="25"/>
      <c r="K45" s="18"/>
      <c r="L45" s="1"/>
      <c r="M45" s="43"/>
      <c r="N45" s="42"/>
      <c r="O45" s="1"/>
      <c r="P45" s="1"/>
      <c r="Q45" s="1"/>
      <c r="R45" s="1"/>
      <c r="S45" s="124"/>
      <c r="T45" s="122"/>
      <c r="U45" s="49"/>
      <c r="V45" s="96"/>
      <c r="W45" s="51"/>
      <c r="X45" s="49"/>
      <c r="Y45" s="51"/>
      <c r="Z45" s="25"/>
      <c r="AA45" s="25"/>
      <c r="AB45" s="25"/>
      <c r="AC45" s="25"/>
      <c r="AD45" s="25"/>
      <c r="AE45" s="25"/>
      <c r="AF45" s="25"/>
      <c r="AG45" s="25"/>
      <c r="AH45" s="25"/>
      <c r="AI45" s="25"/>
      <c r="AJ45" s="18"/>
      <c r="AK45" s="1"/>
      <c r="AL45" s="1"/>
      <c r="AM45" s="1"/>
      <c r="AN45" s="1"/>
      <c r="AO45" s="10"/>
    </row>
    <row r="46" spans="2:41" x14ac:dyDescent="0.25">
      <c r="B46" s="1"/>
      <c r="C46" s="10"/>
      <c r="D46" s="28"/>
      <c r="E46" s="28"/>
      <c r="F46" s="1"/>
      <c r="G46" s="22"/>
      <c r="H46" s="43"/>
      <c r="I46" s="42"/>
      <c r="J46" s="25"/>
      <c r="K46" s="18"/>
      <c r="L46" s="1"/>
      <c r="M46" s="43"/>
      <c r="N46" s="42"/>
      <c r="O46" s="1"/>
      <c r="P46" s="1"/>
      <c r="Q46" s="1"/>
      <c r="R46" s="1"/>
      <c r="S46" s="124"/>
      <c r="T46" s="122"/>
      <c r="U46" s="49"/>
      <c r="V46" s="96"/>
      <c r="W46" s="51"/>
      <c r="X46" s="49"/>
      <c r="Y46" s="51"/>
      <c r="Z46" s="25"/>
      <c r="AA46" s="25"/>
      <c r="AB46" s="25"/>
      <c r="AC46" s="25"/>
      <c r="AD46" s="25"/>
      <c r="AE46" s="25"/>
      <c r="AF46" s="25"/>
      <c r="AG46" s="25"/>
      <c r="AH46" s="25"/>
      <c r="AI46" s="25"/>
      <c r="AJ46" s="18"/>
      <c r="AK46" s="1"/>
      <c r="AL46" s="1"/>
      <c r="AM46" s="1"/>
      <c r="AN46" s="1"/>
      <c r="AO46" s="10"/>
    </row>
    <row r="47" spans="2:41" x14ac:dyDescent="0.25">
      <c r="B47" s="1"/>
      <c r="C47" s="10"/>
      <c r="D47" s="28"/>
      <c r="E47" s="28"/>
      <c r="F47" s="1"/>
      <c r="G47" s="22"/>
      <c r="H47" s="43"/>
      <c r="I47" s="42"/>
      <c r="J47" s="25"/>
      <c r="K47" s="18"/>
      <c r="L47" s="1"/>
      <c r="M47" s="43"/>
      <c r="N47" s="42"/>
      <c r="O47" s="1"/>
      <c r="P47" s="1"/>
      <c r="Q47" s="1"/>
      <c r="R47" s="1"/>
      <c r="S47" s="124"/>
      <c r="T47" s="122"/>
      <c r="U47" s="49"/>
      <c r="V47" s="96"/>
      <c r="W47" s="51"/>
      <c r="X47" s="49"/>
      <c r="Y47" s="51"/>
      <c r="Z47" s="25"/>
      <c r="AA47" s="25"/>
      <c r="AB47" s="25"/>
      <c r="AC47" s="25"/>
      <c r="AD47" s="25"/>
      <c r="AE47" s="25"/>
      <c r="AF47" s="25"/>
      <c r="AG47" s="25"/>
      <c r="AH47" s="25"/>
      <c r="AI47" s="25"/>
      <c r="AJ47" s="18"/>
      <c r="AK47" s="1"/>
      <c r="AL47" s="1"/>
      <c r="AM47" s="1"/>
      <c r="AN47" s="1"/>
      <c r="AO47" s="10"/>
    </row>
    <row r="48" spans="2:41" x14ac:dyDescent="0.25">
      <c r="B48" s="1"/>
      <c r="C48" s="10"/>
      <c r="D48" s="28"/>
      <c r="E48" s="28"/>
      <c r="F48" s="1"/>
      <c r="G48" s="22"/>
      <c r="H48" s="43"/>
      <c r="I48" s="42"/>
      <c r="J48" s="25"/>
      <c r="K48" s="18"/>
      <c r="L48" s="1"/>
      <c r="M48" s="43"/>
      <c r="N48" s="42"/>
      <c r="O48" s="1"/>
      <c r="P48" s="1"/>
      <c r="Q48" s="1"/>
      <c r="R48" s="1"/>
      <c r="S48" s="124"/>
      <c r="T48" s="122"/>
      <c r="U48" s="49"/>
      <c r="V48" s="96"/>
      <c r="W48" s="51"/>
      <c r="X48" s="49"/>
      <c r="Y48" s="51"/>
      <c r="Z48" s="25"/>
      <c r="AA48" s="25"/>
      <c r="AB48" s="25"/>
      <c r="AC48" s="25"/>
      <c r="AD48" s="25"/>
      <c r="AE48" s="25"/>
      <c r="AF48" s="25"/>
      <c r="AG48" s="25"/>
      <c r="AH48" s="25"/>
      <c r="AI48" s="25"/>
      <c r="AJ48" s="18"/>
      <c r="AK48" s="1"/>
      <c r="AL48" s="1"/>
      <c r="AM48" s="1"/>
      <c r="AN48" s="1"/>
      <c r="AO48" s="10"/>
    </row>
    <row r="49" spans="2:41" x14ac:dyDescent="0.25">
      <c r="B49" s="1"/>
      <c r="C49" s="10"/>
      <c r="D49" s="28"/>
      <c r="E49" s="28"/>
      <c r="F49" s="1"/>
      <c r="G49" s="22"/>
      <c r="H49" s="43"/>
      <c r="I49" s="42"/>
      <c r="J49" s="25"/>
      <c r="K49" s="18"/>
      <c r="L49" s="1"/>
      <c r="M49" s="43"/>
      <c r="N49" s="42"/>
      <c r="O49" s="1"/>
      <c r="P49" s="1"/>
      <c r="Q49" s="1"/>
      <c r="R49" s="1"/>
      <c r="S49" s="124"/>
      <c r="T49" s="122"/>
      <c r="U49" s="49"/>
      <c r="V49" s="96"/>
      <c r="W49" s="51"/>
      <c r="X49" s="49"/>
      <c r="Y49" s="51"/>
      <c r="Z49" s="25"/>
      <c r="AA49" s="25"/>
      <c r="AB49" s="25"/>
      <c r="AC49" s="25"/>
      <c r="AD49" s="25"/>
      <c r="AE49" s="25"/>
      <c r="AF49" s="25"/>
      <c r="AG49" s="25"/>
      <c r="AH49" s="25"/>
      <c r="AI49" s="25"/>
      <c r="AJ49" s="18"/>
      <c r="AK49" s="1"/>
      <c r="AL49" s="1"/>
      <c r="AM49" s="1"/>
      <c r="AN49" s="1"/>
      <c r="AO49" s="10"/>
    </row>
    <row r="50" spans="2:41" x14ac:dyDescent="0.25">
      <c r="B50" s="1"/>
      <c r="C50" s="10"/>
      <c r="D50" s="28"/>
      <c r="E50" s="28"/>
      <c r="F50" s="1"/>
      <c r="G50" s="22"/>
      <c r="H50" s="43"/>
      <c r="I50" s="42"/>
      <c r="J50" s="25"/>
      <c r="K50" s="18"/>
      <c r="L50" s="1"/>
      <c r="M50" s="43"/>
      <c r="N50" s="42"/>
      <c r="O50" s="1"/>
      <c r="P50" s="1"/>
      <c r="Q50" s="1"/>
      <c r="R50" s="1"/>
      <c r="S50" s="124"/>
      <c r="T50" s="122"/>
      <c r="U50" s="49"/>
      <c r="V50" s="96"/>
      <c r="W50" s="51"/>
      <c r="X50" s="49"/>
      <c r="Y50" s="51"/>
      <c r="Z50" s="25"/>
      <c r="AA50" s="25"/>
      <c r="AB50" s="25"/>
      <c r="AC50" s="25"/>
      <c r="AD50" s="25"/>
      <c r="AE50" s="25"/>
      <c r="AF50" s="25"/>
      <c r="AG50" s="25"/>
      <c r="AH50" s="25"/>
      <c r="AI50" s="25"/>
      <c r="AJ50" s="18"/>
      <c r="AK50" s="1"/>
      <c r="AL50" s="1"/>
      <c r="AM50" s="1"/>
      <c r="AN50" s="1"/>
      <c r="AO50" s="10"/>
    </row>
    <row r="51" spans="2:41" x14ac:dyDescent="0.25">
      <c r="B51" s="1"/>
      <c r="C51" s="10"/>
      <c r="D51" s="28"/>
      <c r="E51" s="28"/>
      <c r="F51" s="1"/>
      <c r="G51" s="22"/>
      <c r="H51" s="43"/>
      <c r="I51" s="42"/>
      <c r="J51" s="25"/>
      <c r="K51" s="18"/>
      <c r="L51" s="1"/>
      <c r="M51" s="43"/>
      <c r="N51" s="42"/>
      <c r="O51" s="1"/>
      <c r="P51" s="1"/>
      <c r="Q51" s="1"/>
      <c r="R51" s="1"/>
      <c r="S51" s="124"/>
      <c r="T51" s="122"/>
      <c r="U51" s="49"/>
      <c r="V51" s="96"/>
      <c r="W51" s="51"/>
      <c r="X51" s="49"/>
      <c r="Y51" s="51"/>
      <c r="Z51" s="25"/>
      <c r="AA51" s="25"/>
      <c r="AB51" s="25"/>
      <c r="AC51" s="25"/>
      <c r="AD51" s="25"/>
      <c r="AE51" s="25"/>
      <c r="AF51" s="25"/>
      <c r="AG51" s="25"/>
      <c r="AH51" s="25"/>
      <c r="AI51" s="25"/>
      <c r="AJ51" s="18"/>
      <c r="AK51" s="1"/>
      <c r="AL51" s="1"/>
      <c r="AM51" s="1"/>
      <c r="AN51" s="1"/>
      <c r="AO51" s="10"/>
    </row>
    <row r="52" spans="2:41" x14ac:dyDescent="0.25">
      <c r="B52" s="1"/>
      <c r="C52" s="10"/>
      <c r="D52" s="28"/>
      <c r="E52" s="28"/>
      <c r="F52" s="1"/>
      <c r="G52" s="22"/>
      <c r="H52" s="43"/>
      <c r="I52" s="42"/>
      <c r="J52" s="25"/>
      <c r="K52" s="18"/>
      <c r="L52" s="1"/>
      <c r="M52" s="43"/>
      <c r="N52" s="42"/>
      <c r="O52" s="1"/>
      <c r="P52" s="1"/>
      <c r="Q52" s="1"/>
      <c r="R52" s="1"/>
      <c r="S52" s="124"/>
      <c r="T52" s="122"/>
      <c r="U52" s="49"/>
      <c r="V52" s="96"/>
      <c r="W52" s="51"/>
      <c r="X52" s="49"/>
      <c r="Y52" s="51"/>
      <c r="Z52" s="25"/>
      <c r="AA52" s="25"/>
      <c r="AB52" s="25"/>
      <c r="AC52" s="25"/>
      <c r="AD52" s="25"/>
      <c r="AE52" s="25"/>
      <c r="AF52" s="25"/>
      <c r="AG52" s="25"/>
      <c r="AH52" s="25"/>
      <c r="AI52" s="25"/>
      <c r="AJ52" s="18"/>
      <c r="AK52" s="1"/>
      <c r="AL52" s="1"/>
      <c r="AM52" s="1"/>
      <c r="AN52" s="1"/>
      <c r="AO52" s="10"/>
    </row>
    <row r="53" spans="2:41" x14ac:dyDescent="0.25">
      <c r="B53" s="1"/>
      <c r="C53" s="10"/>
      <c r="D53" s="28"/>
      <c r="E53" s="28"/>
      <c r="F53" s="1"/>
      <c r="G53" s="22"/>
      <c r="H53" s="43"/>
      <c r="I53" s="42"/>
      <c r="J53" s="25"/>
      <c r="K53" s="18"/>
      <c r="L53" s="1"/>
      <c r="M53" s="43"/>
      <c r="N53" s="42"/>
      <c r="O53" s="1"/>
      <c r="P53" s="1"/>
      <c r="Q53" s="1"/>
      <c r="R53" s="1"/>
      <c r="S53" s="124"/>
      <c r="T53" s="122"/>
      <c r="U53" s="49"/>
      <c r="V53" s="96"/>
      <c r="W53" s="51"/>
      <c r="X53" s="49"/>
      <c r="Y53" s="51"/>
      <c r="Z53" s="25"/>
      <c r="AA53" s="25"/>
      <c r="AB53" s="25"/>
      <c r="AC53" s="25"/>
      <c r="AD53" s="25"/>
      <c r="AE53" s="25"/>
      <c r="AF53" s="25"/>
      <c r="AG53" s="25"/>
      <c r="AH53" s="25"/>
      <c r="AI53" s="25"/>
      <c r="AJ53" s="18"/>
      <c r="AK53" s="1"/>
      <c r="AL53" s="1"/>
      <c r="AM53" s="1"/>
      <c r="AN53" s="1"/>
      <c r="AO53" s="10"/>
    </row>
    <row r="54" spans="2:41" x14ac:dyDescent="0.25">
      <c r="B54" s="1"/>
      <c r="C54" s="10"/>
      <c r="D54" s="28"/>
      <c r="E54" s="28"/>
      <c r="F54" s="1"/>
      <c r="G54" s="22"/>
      <c r="H54" s="43"/>
      <c r="I54" s="42"/>
      <c r="J54" s="25"/>
      <c r="K54" s="18"/>
      <c r="L54" s="1"/>
      <c r="M54" s="43"/>
      <c r="N54" s="42"/>
      <c r="O54" s="1"/>
      <c r="P54" s="1"/>
      <c r="Q54" s="1"/>
      <c r="R54" s="1"/>
      <c r="S54" s="124"/>
      <c r="T54" s="122"/>
      <c r="U54" s="49"/>
      <c r="V54" s="96"/>
      <c r="W54" s="51"/>
      <c r="X54" s="49"/>
      <c r="Y54" s="51"/>
      <c r="Z54" s="25"/>
      <c r="AA54" s="25"/>
      <c r="AB54" s="25"/>
      <c r="AC54" s="25"/>
      <c r="AD54" s="25"/>
      <c r="AE54" s="25"/>
      <c r="AF54" s="25"/>
      <c r="AG54" s="25"/>
      <c r="AH54" s="25"/>
      <c r="AI54" s="25"/>
      <c r="AJ54" s="18"/>
      <c r="AK54" s="1"/>
      <c r="AL54" s="1"/>
      <c r="AM54" s="1"/>
      <c r="AN54" s="1"/>
      <c r="AO54" s="10"/>
    </row>
    <row r="55" spans="2:41" x14ac:dyDescent="0.25">
      <c r="B55" s="1"/>
      <c r="C55" s="10"/>
      <c r="D55" s="28"/>
      <c r="E55" s="28"/>
      <c r="F55" s="1"/>
      <c r="G55" s="22"/>
      <c r="H55" s="43"/>
      <c r="I55" s="42"/>
      <c r="J55" s="25"/>
      <c r="K55" s="18"/>
      <c r="L55" s="1"/>
      <c r="M55" s="43"/>
      <c r="N55" s="42"/>
      <c r="O55" s="1"/>
      <c r="P55" s="1"/>
      <c r="Q55" s="1"/>
      <c r="R55" s="1"/>
      <c r="S55" s="124"/>
      <c r="T55" s="122"/>
      <c r="U55" s="49"/>
      <c r="V55" s="96"/>
      <c r="W55" s="51"/>
      <c r="X55" s="49"/>
      <c r="Y55" s="51"/>
      <c r="Z55" s="25"/>
      <c r="AA55" s="25"/>
      <c r="AB55" s="25"/>
      <c r="AC55" s="25"/>
      <c r="AD55" s="25"/>
      <c r="AE55" s="25"/>
      <c r="AF55" s="25"/>
      <c r="AG55" s="25"/>
      <c r="AH55" s="25"/>
      <c r="AI55" s="25"/>
      <c r="AJ55" s="18"/>
      <c r="AK55" s="1"/>
      <c r="AL55" s="1"/>
      <c r="AM55" s="1"/>
      <c r="AN55" s="1"/>
      <c r="AO55" s="10"/>
    </row>
    <row r="56" spans="2:41" x14ac:dyDescent="0.25">
      <c r="B56" s="1"/>
      <c r="C56" s="10"/>
      <c r="D56" s="28"/>
      <c r="E56" s="28"/>
      <c r="F56" s="1"/>
      <c r="G56" s="22"/>
      <c r="H56" s="43"/>
      <c r="I56" s="42"/>
      <c r="J56" s="25"/>
      <c r="K56" s="18"/>
      <c r="L56" s="1"/>
      <c r="M56" s="43"/>
      <c r="N56" s="42"/>
      <c r="O56" s="1"/>
      <c r="P56" s="1"/>
      <c r="Q56" s="1"/>
      <c r="R56" s="1"/>
      <c r="S56" s="124"/>
      <c r="T56" s="122"/>
      <c r="U56" s="49"/>
      <c r="V56" s="96"/>
      <c r="W56" s="51"/>
      <c r="X56" s="49"/>
      <c r="Y56" s="51"/>
      <c r="Z56" s="25"/>
      <c r="AA56" s="25"/>
      <c r="AB56" s="25"/>
      <c r="AC56" s="25"/>
      <c r="AD56" s="25"/>
      <c r="AE56" s="25"/>
      <c r="AF56" s="25"/>
      <c r="AG56" s="25"/>
      <c r="AH56" s="25"/>
      <c r="AI56" s="25"/>
      <c r="AJ56" s="18"/>
      <c r="AK56" s="1"/>
      <c r="AL56" s="1"/>
      <c r="AM56" s="1"/>
      <c r="AN56" s="1"/>
      <c r="AO56" s="10"/>
    </row>
    <row r="57" spans="2:41" x14ac:dyDescent="0.25">
      <c r="B57" s="1"/>
      <c r="C57" s="10"/>
      <c r="D57" s="28"/>
      <c r="E57" s="28"/>
      <c r="F57" s="1"/>
      <c r="G57" s="22"/>
      <c r="H57" s="43"/>
      <c r="I57" s="42"/>
      <c r="J57" s="25"/>
      <c r="K57" s="18"/>
      <c r="L57" s="1"/>
      <c r="M57" s="43"/>
      <c r="N57" s="42"/>
      <c r="O57" s="1"/>
      <c r="P57" s="1"/>
      <c r="Q57" s="1"/>
      <c r="R57" s="1"/>
      <c r="S57" s="124"/>
      <c r="T57" s="122"/>
      <c r="U57" s="49"/>
      <c r="V57" s="96"/>
      <c r="W57" s="51"/>
      <c r="X57" s="49"/>
      <c r="Y57" s="51"/>
      <c r="Z57" s="25"/>
      <c r="AA57" s="25"/>
      <c r="AB57" s="25"/>
      <c r="AC57" s="25"/>
      <c r="AD57" s="25"/>
      <c r="AE57" s="25"/>
      <c r="AF57" s="25"/>
      <c r="AG57" s="25"/>
      <c r="AH57" s="25"/>
      <c r="AI57" s="25"/>
      <c r="AJ57" s="18"/>
      <c r="AK57" s="1"/>
      <c r="AL57" s="1"/>
      <c r="AM57" s="1"/>
      <c r="AN57" s="1"/>
      <c r="AO57" s="10"/>
    </row>
    <row r="58" spans="2:41" x14ac:dyDescent="0.25">
      <c r="B58" s="1"/>
      <c r="C58" s="10"/>
      <c r="D58" s="28"/>
      <c r="E58" s="28"/>
      <c r="F58" s="1"/>
      <c r="G58" s="22"/>
      <c r="H58" s="43"/>
      <c r="I58" s="42"/>
      <c r="J58" s="25"/>
      <c r="K58" s="18"/>
      <c r="L58" s="1"/>
      <c r="M58" s="43"/>
      <c r="N58" s="42"/>
      <c r="O58" s="1"/>
      <c r="P58" s="1"/>
      <c r="Q58" s="1"/>
      <c r="R58" s="1"/>
      <c r="S58" s="124"/>
      <c r="T58" s="122"/>
      <c r="U58" s="49"/>
      <c r="V58" s="96"/>
      <c r="W58" s="51"/>
      <c r="X58" s="49"/>
      <c r="Y58" s="51"/>
      <c r="Z58" s="25"/>
      <c r="AA58" s="25"/>
      <c r="AB58" s="25"/>
      <c r="AC58" s="25"/>
      <c r="AD58" s="25"/>
      <c r="AE58" s="25"/>
      <c r="AF58" s="25"/>
      <c r="AG58" s="25"/>
      <c r="AH58" s="25"/>
      <c r="AI58" s="25"/>
      <c r="AJ58" s="18"/>
      <c r="AK58" s="1"/>
      <c r="AL58" s="1"/>
      <c r="AM58" s="1"/>
      <c r="AN58" s="1"/>
      <c r="AO58" s="10"/>
    </row>
    <row r="59" spans="2:41" x14ac:dyDescent="0.25">
      <c r="B59" s="1"/>
      <c r="C59" s="10"/>
      <c r="D59" s="28"/>
      <c r="E59" s="28"/>
      <c r="F59" s="1"/>
      <c r="G59" s="22"/>
      <c r="H59" s="43"/>
      <c r="I59" s="42"/>
      <c r="J59" s="25"/>
      <c r="K59" s="18"/>
      <c r="L59" s="1"/>
      <c r="M59" s="43"/>
      <c r="N59" s="42"/>
      <c r="O59" s="1"/>
      <c r="P59" s="1"/>
      <c r="Q59" s="1"/>
      <c r="R59" s="1"/>
      <c r="S59" s="124"/>
      <c r="T59" s="122"/>
      <c r="U59" s="49"/>
      <c r="V59" s="96"/>
      <c r="W59" s="51"/>
      <c r="X59" s="49"/>
      <c r="Y59" s="51"/>
      <c r="Z59" s="25"/>
      <c r="AA59" s="25"/>
      <c r="AB59" s="25"/>
      <c r="AC59" s="25"/>
      <c r="AD59" s="25"/>
      <c r="AE59" s="25"/>
      <c r="AF59" s="25"/>
      <c r="AG59" s="25"/>
      <c r="AH59" s="25"/>
      <c r="AI59" s="25"/>
      <c r="AJ59" s="18"/>
      <c r="AK59" s="1"/>
      <c r="AL59" s="1"/>
      <c r="AM59" s="1"/>
      <c r="AN59" s="1"/>
      <c r="AO59" s="10"/>
    </row>
    <row r="60" spans="2:41" x14ac:dyDescent="0.25">
      <c r="B60" s="1"/>
      <c r="C60" s="10"/>
      <c r="D60" s="28"/>
      <c r="E60" s="28"/>
      <c r="F60" s="1"/>
      <c r="G60" s="22"/>
      <c r="H60" s="43"/>
      <c r="I60" s="42"/>
      <c r="J60" s="25"/>
      <c r="K60" s="18"/>
      <c r="L60" s="1"/>
      <c r="M60" s="43"/>
      <c r="N60" s="42"/>
      <c r="O60" s="1"/>
      <c r="P60" s="1"/>
      <c r="Q60" s="1"/>
      <c r="R60" s="1"/>
      <c r="S60" s="124"/>
      <c r="T60" s="122"/>
      <c r="U60" s="49"/>
      <c r="V60" s="96"/>
      <c r="W60" s="51"/>
      <c r="X60" s="49"/>
      <c r="Y60" s="51"/>
      <c r="Z60" s="25"/>
      <c r="AA60" s="25"/>
      <c r="AB60" s="25"/>
      <c r="AC60" s="25"/>
      <c r="AD60" s="25"/>
      <c r="AE60" s="25"/>
      <c r="AF60" s="25"/>
      <c r="AG60" s="25"/>
      <c r="AH60" s="25"/>
      <c r="AI60" s="25"/>
      <c r="AJ60" s="18"/>
      <c r="AK60" s="1"/>
      <c r="AL60" s="1"/>
      <c r="AM60" s="1"/>
      <c r="AN60" s="1"/>
      <c r="AO60" s="10"/>
    </row>
    <row r="61" spans="2:41" x14ac:dyDescent="0.25">
      <c r="B61" s="1"/>
      <c r="C61" s="10"/>
      <c r="D61" s="28"/>
      <c r="E61" s="28"/>
      <c r="F61" s="1"/>
      <c r="G61" s="22"/>
      <c r="H61" s="43"/>
      <c r="I61" s="42"/>
      <c r="J61" s="25"/>
      <c r="K61" s="18"/>
      <c r="L61" s="1"/>
      <c r="M61" s="43"/>
      <c r="N61" s="42"/>
      <c r="O61" s="1"/>
      <c r="P61" s="1"/>
      <c r="Q61" s="1"/>
      <c r="R61" s="1"/>
      <c r="S61" s="124"/>
      <c r="T61" s="122"/>
      <c r="U61" s="49"/>
      <c r="V61" s="96"/>
      <c r="W61" s="51"/>
      <c r="X61" s="49"/>
      <c r="Y61" s="51"/>
      <c r="Z61" s="25"/>
      <c r="AA61" s="25"/>
      <c r="AB61" s="25"/>
      <c r="AC61" s="25"/>
      <c r="AD61" s="25"/>
      <c r="AE61" s="25"/>
      <c r="AF61" s="25"/>
      <c r="AG61" s="25"/>
      <c r="AH61" s="25"/>
      <c r="AI61" s="25"/>
      <c r="AJ61" s="18"/>
      <c r="AK61" s="1"/>
      <c r="AL61" s="1"/>
      <c r="AM61" s="1"/>
      <c r="AN61" s="1"/>
      <c r="AO61" s="10"/>
    </row>
    <row r="62" spans="2:41" x14ac:dyDescent="0.25">
      <c r="B62" s="1"/>
      <c r="C62" s="10"/>
      <c r="D62" s="28"/>
      <c r="E62" s="28"/>
      <c r="F62" s="1"/>
      <c r="G62" s="22"/>
      <c r="H62" s="43"/>
      <c r="I62" s="42"/>
      <c r="J62" s="25"/>
      <c r="K62" s="18"/>
      <c r="L62" s="1"/>
      <c r="M62" s="43"/>
      <c r="N62" s="42"/>
      <c r="O62" s="1"/>
      <c r="P62" s="1"/>
      <c r="Q62" s="1"/>
      <c r="R62" s="1"/>
      <c r="S62" s="124"/>
      <c r="T62" s="122"/>
      <c r="U62" s="49"/>
      <c r="V62" s="96"/>
      <c r="W62" s="51"/>
      <c r="X62" s="49"/>
      <c r="Y62" s="51"/>
      <c r="Z62" s="25"/>
      <c r="AA62" s="25"/>
      <c r="AB62" s="25"/>
      <c r="AC62" s="25"/>
      <c r="AD62" s="25"/>
      <c r="AE62" s="25"/>
      <c r="AF62" s="25"/>
      <c r="AG62" s="25"/>
      <c r="AH62" s="25"/>
      <c r="AI62" s="25"/>
      <c r="AJ62" s="18"/>
      <c r="AK62" s="1"/>
      <c r="AL62" s="1"/>
      <c r="AM62" s="1"/>
      <c r="AN62" s="1"/>
      <c r="AO62" s="10"/>
    </row>
    <row r="63" spans="2:41" x14ac:dyDescent="0.25">
      <c r="B63" s="1"/>
      <c r="C63" s="10"/>
      <c r="D63" s="28"/>
      <c r="E63" s="28"/>
      <c r="F63" s="1"/>
      <c r="G63" s="22"/>
      <c r="H63" s="43"/>
      <c r="I63" s="42"/>
      <c r="J63" s="25"/>
      <c r="K63" s="18"/>
      <c r="L63" s="1"/>
      <c r="M63" s="43"/>
      <c r="N63" s="42"/>
      <c r="O63" s="1"/>
      <c r="P63" s="1"/>
      <c r="Q63" s="1"/>
      <c r="R63" s="1"/>
      <c r="S63" s="124"/>
      <c r="T63" s="122"/>
      <c r="U63" s="49"/>
      <c r="V63" s="96"/>
      <c r="W63" s="51"/>
      <c r="X63" s="49"/>
      <c r="Y63" s="51"/>
      <c r="Z63" s="25"/>
      <c r="AA63" s="25"/>
      <c r="AB63" s="25"/>
      <c r="AC63" s="25"/>
      <c r="AD63" s="25"/>
      <c r="AE63" s="25"/>
      <c r="AF63" s="25"/>
      <c r="AG63" s="25"/>
      <c r="AH63" s="25"/>
      <c r="AI63" s="25"/>
      <c r="AJ63" s="18"/>
      <c r="AK63" s="1"/>
      <c r="AL63" s="1"/>
      <c r="AM63" s="1"/>
      <c r="AN63" s="1"/>
      <c r="AO63" s="10"/>
    </row>
    <row r="64" spans="2:41" x14ac:dyDescent="0.25">
      <c r="B64" s="1"/>
      <c r="C64" s="10"/>
      <c r="D64" s="28"/>
      <c r="E64" s="28"/>
      <c r="F64" s="1"/>
      <c r="G64" s="22"/>
      <c r="H64" s="43"/>
      <c r="I64" s="42"/>
      <c r="J64" s="25"/>
      <c r="K64" s="18"/>
      <c r="L64" s="1"/>
      <c r="M64" s="43"/>
      <c r="N64" s="42"/>
      <c r="O64" s="1"/>
      <c r="P64" s="1"/>
      <c r="Q64" s="1"/>
      <c r="R64" s="1"/>
      <c r="S64" s="124"/>
      <c r="T64" s="122"/>
      <c r="U64" s="49"/>
      <c r="V64" s="96"/>
      <c r="W64" s="51"/>
      <c r="X64" s="49"/>
      <c r="Y64" s="51"/>
      <c r="Z64" s="25"/>
      <c r="AA64" s="25"/>
      <c r="AB64" s="25"/>
      <c r="AC64" s="25"/>
      <c r="AD64" s="25"/>
      <c r="AE64" s="25"/>
      <c r="AF64" s="25"/>
      <c r="AG64" s="25"/>
      <c r="AH64" s="25"/>
      <c r="AI64" s="25"/>
      <c r="AJ64" s="18"/>
      <c r="AK64" s="1"/>
      <c r="AL64" s="1"/>
      <c r="AM64" s="1"/>
      <c r="AN64" s="1"/>
      <c r="AO64" s="10"/>
    </row>
    <row r="65" spans="2:41" x14ac:dyDescent="0.25">
      <c r="B65" s="1"/>
      <c r="C65" s="10"/>
      <c r="D65" s="28"/>
      <c r="E65" s="28"/>
      <c r="F65" s="1"/>
      <c r="G65" s="22"/>
      <c r="H65" s="43"/>
      <c r="I65" s="42"/>
      <c r="J65" s="25"/>
      <c r="K65" s="18"/>
      <c r="L65" s="1"/>
      <c r="M65" s="43"/>
      <c r="N65" s="42"/>
      <c r="O65" s="1"/>
      <c r="P65" s="1"/>
      <c r="Q65" s="1"/>
      <c r="R65" s="1"/>
      <c r="S65" s="124"/>
      <c r="T65" s="122"/>
      <c r="U65" s="49"/>
      <c r="V65" s="96"/>
      <c r="W65" s="51"/>
      <c r="X65" s="49"/>
      <c r="Y65" s="51"/>
      <c r="Z65" s="25"/>
      <c r="AA65" s="25"/>
      <c r="AB65" s="25"/>
      <c r="AC65" s="25"/>
      <c r="AD65" s="25"/>
      <c r="AE65" s="25"/>
      <c r="AF65" s="25"/>
      <c r="AG65" s="25"/>
      <c r="AH65" s="25"/>
      <c r="AI65" s="25"/>
      <c r="AJ65" s="18"/>
      <c r="AK65" s="1"/>
      <c r="AL65" s="1"/>
      <c r="AM65" s="1"/>
      <c r="AN65" s="1"/>
      <c r="AO65" s="10"/>
    </row>
    <row r="66" spans="2:41" x14ac:dyDescent="0.25">
      <c r="B66" s="1"/>
      <c r="C66" s="10"/>
      <c r="D66" s="28"/>
      <c r="E66" s="28"/>
      <c r="F66" s="1"/>
      <c r="G66" s="22"/>
      <c r="H66" s="43"/>
      <c r="I66" s="42"/>
      <c r="J66" s="25"/>
      <c r="K66" s="18"/>
      <c r="L66" s="1"/>
      <c r="M66" s="43"/>
      <c r="N66" s="42"/>
      <c r="O66" s="1"/>
      <c r="P66" s="1"/>
      <c r="Q66" s="1"/>
      <c r="R66" s="1"/>
      <c r="S66" s="124"/>
      <c r="T66" s="122"/>
      <c r="U66" s="49"/>
      <c r="V66" s="96"/>
      <c r="W66" s="51"/>
      <c r="X66" s="49"/>
      <c r="Y66" s="51"/>
      <c r="Z66" s="25"/>
      <c r="AA66" s="25"/>
      <c r="AB66" s="25"/>
      <c r="AC66" s="25"/>
      <c r="AD66" s="25"/>
      <c r="AE66" s="25"/>
      <c r="AF66" s="25"/>
      <c r="AG66" s="25"/>
      <c r="AH66" s="25"/>
      <c r="AI66" s="25"/>
      <c r="AJ66" s="18"/>
      <c r="AK66" s="1"/>
      <c r="AL66" s="1"/>
      <c r="AM66" s="1"/>
      <c r="AN66" s="1"/>
      <c r="AO66" s="10"/>
    </row>
    <row r="67" spans="2:41" x14ac:dyDescent="0.25">
      <c r="B67" s="1"/>
      <c r="C67" s="10"/>
      <c r="D67" s="28"/>
      <c r="E67" s="28"/>
      <c r="F67" s="1"/>
      <c r="G67" s="22"/>
      <c r="H67" s="43"/>
      <c r="I67" s="42"/>
      <c r="J67" s="25"/>
      <c r="K67" s="18"/>
      <c r="L67" s="1"/>
      <c r="M67" s="43"/>
      <c r="N67" s="42"/>
      <c r="O67" s="1"/>
      <c r="P67" s="1"/>
      <c r="Q67" s="1"/>
      <c r="R67" s="1"/>
      <c r="S67" s="124"/>
      <c r="T67" s="122"/>
      <c r="U67" s="49"/>
      <c r="V67" s="96"/>
      <c r="W67" s="51"/>
      <c r="X67" s="49"/>
      <c r="Y67" s="51"/>
      <c r="Z67" s="25"/>
      <c r="AA67" s="25"/>
      <c r="AB67" s="25"/>
      <c r="AC67" s="25"/>
      <c r="AD67" s="25"/>
      <c r="AE67" s="25"/>
      <c r="AF67" s="25"/>
      <c r="AG67" s="25"/>
      <c r="AH67" s="25"/>
      <c r="AI67" s="25"/>
      <c r="AJ67" s="18"/>
      <c r="AK67" s="1"/>
      <c r="AL67" s="1"/>
      <c r="AM67" s="1"/>
      <c r="AN67" s="1"/>
      <c r="AO67" s="10"/>
    </row>
    <row r="68" spans="2:41" x14ac:dyDescent="0.25">
      <c r="B68" s="1"/>
      <c r="C68" s="10"/>
      <c r="D68" s="28"/>
      <c r="E68" s="28"/>
      <c r="F68" s="1"/>
      <c r="G68" s="22"/>
      <c r="H68" s="43"/>
      <c r="I68" s="42"/>
      <c r="J68" s="25"/>
      <c r="K68" s="18"/>
      <c r="L68" s="1"/>
      <c r="M68" s="43"/>
      <c r="N68" s="42"/>
      <c r="O68" s="1"/>
      <c r="P68" s="1"/>
      <c r="Q68" s="1"/>
      <c r="R68" s="1"/>
      <c r="S68" s="124"/>
      <c r="T68" s="122"/>
      <c r="U68" s="49"/>
      <c r="V68" s="96"/>
      <c r="W68" s="51"/>
      <c r="X68" s="49"/>
      <c r="Y68" s="51"/>
      <c r="Z68" s="25"/>
      <c r="AA68" s="25"/>
      <c r="AB68" s="25"/>
      <c r="AC68" s="25"/>
      <c r="AD68" s="25"/>
      <c r="AE68" s="25"/>
      <c r="AF68" s="25"/>
      <c r="AG68" s="25"/>
      <c r="AH68" s="25"/>
      <c r="AI68" s="25"/>
      <c r="AJ68" s="18"/>
      <c r="AK68" s="1"/>
      <c r="AL68" s="1"/>
      <c r="AM68" s="1"/>
      <c r="AN68" s="1"/>
      <c r="AO68" s="10"/>
    </row>
    <row r="69" spans="2:41" x14ac:dyDescent="0.25">
      <c r="B69" s="1"/>
      <c r="C69" s="10"/>
      <c r="D69" s="28"/>
      <c r="E69" s="28"/>
      <c r="F69" s="1"/>
      <c r="G69" s="22"/>
      <c r="H69" s="43"/>
      <c r="I69" s="42"/>
      <c r="J69" s="25"/>
      <c r="K69" s="18"/>
      <c r="L69" s="1"/>
      <c r="M69" s="43"/>
      <c r="N69" s="42"/>
      <c r="O69" s="1"/>
      <c r="P69" s="1"/>
      <c r="Q69" s="1"/>
      <c r="R69" s="1"/>
      <c r="S69" s="124"/>
      <c r="T69" s="122"/>
      <c r="U69" s="49"/>
      <c r="V69" s="96"/>
      <c r="W69" s="51"/>
      <c r="X69" s="49"/>
      <c r="Y69" s="51"/>
      <c r="Z69" s="25"/>
      <c r="AA69" s="25"/>
      <c r="AB69" s="25"/>
      <c r="AC69" s="25"/>
      <c r="AD69" s="25"/>
      <c r="AE69" s="25"/>
      <c r="AF69" s="25"/>
      <c r="AG69" s="25"/>
      <c r="AH69" s="25"/>
      <c r="AI69" s="25"/>
      <c r="AJ69" s="18"/>
      <c r="AK69" s="1"/>
      <c r="AL69" s="1"/>
      <c r="AM69" s="1"/>
      <c r="AN69" s="1"/>
      <c r="AO69" s="10"/>
    </row>
    <row r="70" spans="2:41" x14ac:dyDescent="0.25">
      <c r="B70" s="1"/>
      <c r="C70" s="10"/>
      <c r="D70" s="28"/>
      <c r="E70" s="28"/>
      <c r="F70" s="1"/>
      <c r="G70" s="22"/>
      <c r="H70" s="43"/>
      <c r="I70" s="42"/>
      <c r="J70" s="25"/>
      <c r="K70" s="18"/>
      <c r="L70" s="1"/>
      <c r="M70" s="43"/>
      <c r="N70" s="42"/>
      <c r="O70" s="1"/>
      <c r="P70" s="1"/>
      <c r="Q70" s="1"/>
      <c r="R70" s="1"/>
      <c r="S70" s="124"/>
      <c r="T70" s="122"/>
      <c r="U70" s="49"/>
      <c r="V70" s="96"/>
      <c r="W70" s="51"/>
      <c r="X70" s="49"/>
      <c r="Y70" s="51"/>
      <c r="Z70" s="25"/>
      <c r="AA70" s="25"/>
      <c r="AB70" s="25"/>
      <c r="AC70" s="25"/>
      <c r="AD70" s="25"/>
      <c r="AE70" s="25"/>
      <c r="AF70" s="25"/>
      <c r="AG70" s="25"/>
      <c r="AH70" s="25"/>
      <c r="AI70" s="25"/>
      <c r="AJ70" s="18"/>
      <c r="AK70" s="1"/>
      <c r="AL70" s="1"/>
      <c r="AM70" s="1"/>
      <c r="AN70" s="1"/>
      <c r="AO70" s="10"/>
    </row>
    <row r="71" spans="2:41" x14ac:dyDescent="0.25">
      <c r="B71" s="1"/>
      <c r="C71" s="10"/>
      <c r="D71" s="28"/>
      <c r="E71" s="28"/>
      <c r="F71" s="1"/>
      <c r="G71" s="22"/>
      <c r="H71" s="43"/>
      <c r="I71" s="42"/>
      <c r="J71" s="25"/>
      <c r="K71" s="18"/>
      <c r="L71" s="1"/>
      <c r="M71" s="43"/>
      <c r="N71" s="42"/>
      <c r="O71" s="1"/>
      <c r="P71" s="1"/>
      <c r="Q71" s="1"/>
      <c r="R71" s="1"/>
      <c r="S71" s="124"/>
      <c r="T71" s="122"/>
      <c r="U71" s="49"/>
      <c r="V71" s="96"/>
      <c r="W71" s="51"/>
      <c r="X71" s="49"/>
      <c r="Y71" s="51"/>
      <c r="Z71" s="25"/>
      <c r="AA71" s="25"/>
      <c r="AB71" s="25"/>
      <c r="AC71" s="25"/>
      <c r="AD71" s="25"/>
      <c r="AE71" s="25"/>
      <c r="AF71" s="25"/>
      <c r="AG71" s="25"/>
      <c r="AH71" s="25"/>
      <c r="AI71" s="25"/>
      <c r="AJ71" s="18"/>
      <c r="AK71" s="1"/>
      <c r="AL71" s="1"/>
      <c r="AM71" s="1"/>
      <c r="AN71" s="1"/>
      <c r="AO71" s="10"/>
    </row>
    <row r="72" spans="2:41" x14ac:dyDescent="0.25">
      <c r="B72" s="1"/>
      <c r="C72" s="10"/>
      <c r="D72" s="28"/>
      <c r="E72" s="28"/>
      <c r="F72" s="1"/>
      <c r="G72" s="22"/>
      <c r="H72" s="43"/>
      <c r="I72" s="42"/>
      <c r="J72" s="25"/>
      <c r="K72" s="18"/>
      <c r="L72" s="1"/>
      <c r="M72" s="43"/>
      <c r="N72" s="42"/>
      <c r="O72" s="1"/>
      <c r="P72" s="1"/>
      <c r="Q72" s="1"/>
      <c r="R72" s="1"/>
      <c r="S72" s="124"/>
      <c r="T72" s="122"/>
      <c r="U72" s="49"/>
      <c r="V72" s="96"/>
      <c r="W72" s="51"/>
      <c r="X72" s="49"/>
      <c r="Y72" s="51"/>
      <c r="Z72" s="25"/>
      <c r="AA72" s="25"/>
      <c r="AB72" s="25"/>
      <c r="AC72" s="25"/>
      <c r="AD72" s="25"/>
      <c r="AE72" s="25"/>
      <c r="AF72" s="25"/>
      <c r="AG72" s="25"/>
      <c r="AH72" s="25"/>
      <c r="AI72" s="25"/>
      <c r="AJ72" s="18"/>
      <c r="AK72" s="1"/>
      <c r="AL72" s="1"/>
      <c r="AM72" s="1"/>
      <c r="AN72" s="1"/>
      <c r="AO72" s="10"/>
    </row>
    <row r="73" spans="2:41" x14ac:dyDescent="0.25">
      <c r="B73" s="1"/>
      <c r="C73" s="10"/>
      <c r="D73" s="28"/>
      <c r="E73" s="28"/>
      <c r="F73" s="1"/>
      <c r="G73" s="22"/>
      <c r="H73" s="43"/>
      <c r="I73" s="42"/>
      <c r="J73" s="25"/>
      <c r="K73" s="18"/>
      <c r="L73" s="1"/>
      <c r="M73" s="43"/>
      <c r="N73" s="42"/>
      <c r="O73" s="1"/>
      <c r="P73" s="1"/>
      <c r="Q73" s="1"/>
      <c r="R73" s="1"/>
      <c r="S73" s="124"/>
      <c r="T73" s="122"/>
      <c r="U73" s="49"/>
      <c r="V73" s="96"/>
      <c r="W73" s="51"/>
      <c r="X73" s="49"/>
      <c r="Y73" s="51"/>
      <c r="Z73" s="25"/>
      <c r="AA73" s="25"/>
      <c r="AB73" s="25"/>
      <c r="AC73" s="25"/>
      <c r="AD73" s="25"/>
      <c r="AE73" s="25"/>
      <c r="AF73" s="25"/>
      <c r="AG73" s="25"/>
      <c r="AH73" s="25"/>
      <c r="AI73" s="25"/>
      <c r="AJ73" s="18"/>
      <c r="AK73" s="1"/>
      <c r="AL73" s="1"/>
      <c r="AM73" s="1"/>
      <c r="AN73" s="1"/>
      <c r="AO73" s="10"/>
    </row>
    <row r="74" spans="2:41" x14ac:dyDescent="0.25">
      <c r="B74" s="1"/>
      <c r="C74" s="10"/>
      <c r="D74" s="28"/>
      <c r="E74" s="28"/>
      <c r="F74" s="1"/>
      <c r="G74" s="22"/>
      <c r="H74" s="43"/>
      <c r="I74" s="42"/>
      <c r="J74" s="25"/>
      <c r="K74" s="18"/>
      <c r="L74" s="1"/>
      <c r="M74" s="43"/>
      <c r="N74" s="42"/>
      <c r="O74" s="1"/>
      <c r="P74" s="1"/>
      <c r="Q74" s="1"/>
      <c r="R74" s="1"/>
      <c r="S74" s="124"/>
      <c r="T74" s="122"/>
      <c r="U74" s="49"/>
      <c r="V74" s="96"/>
      <c r="W74" s="51"/>
      <c r="X74" s="49"/>
      <c r="Y74" s="51"/>
      <c r="Z74" s="25"/>
      <c r="AA74" s="25"/>
      <c r="AB74" s="25"/>
      <c r="AC74" s="25"/>
      <c r="AD74" s="25"/>
      <c r="AE74" s="25"/>
      <c r="AF74" s="25"/>
      <c r="AG74" s="25"/>
      <c r="AH74" s="25"/>
      <c r="AI74" s="25"/>
      <c r="AJ74" s="18"/>
      <c r="AK74" s="1"/>
      <c r="AL74" s="1"/>
      <c r="AM74" s="1"/>
      <c r="AN74" s="1"/>
      <c r="AO74" s="10"/>
    </row>
    <row r="75" spans="2:41" x14ac:dyDescent="0.25">
      <c r="B75" s="1"/>
      <c r="C75" s="10"/>
      <c r="D75" s="28"/>
      <c r="E75" s="28"/>
      <c r="F75" s="1"/>
      <c r="G75" s="22"/>
      <c r="H75" s="43"/>
      <c r="I75" s="42"/>
      <c r="J75" s="25"/>
      <c r="K75" s="18"/>
      <c r="L75" s="1"/>
      <c r="M75" s="43"/>
      <c r="N75" s="42"/>
      <c r="O75" s="1"/>
      <c r="P75" s="1"/>
      <c r="Q75" s="1"/>
      <c r="R75" s="1"/>
      <c r="S75" s="124"/>
      <c r="T75" s="122"/>
      <c r="U75" s="49"/>
      <c r="V75" s="96"/>
      <c r="W75" s="51"/>
      <c r="X75" s="49"/>
      <c r="Y75" s="51"/>
      <c r="Z75" s="25"/>
      <c r="AA75" s="25"/>
      <c r="AB75" s="25"/>
      <c r="AC75" s="25"/>
      <c r="AD75" s="25"/>
      <c r="AE75" s="25"/>
      <c r="AF75" s="25"/>
      <c r="AG75" s="25"/>
      <c r="AH75" s="25"/>
      <c r="AI75" s="25"/>
      <c r="AJ75" s="18"/>
      <c r="AK75" s="1"/>
      <c r="AL75" s="1"/>
      <c r="AM75" s="1"/>
      <c r="AN75" s="1"/>
      <c r="AO75" s="10"/>
    </row>
    <row r="76" spans="2:41" x14ac:dyDescent="0.25">
      <c r="B76" s="1"/>
      <c r="C76" s="10"/>
      <c r="D76" s="28"/>
      <c r="E76" s="28"/>
      <c r="F76" s="1"/>
      <c r="G76" s="22"/>
      <c r="H76" s="43"/>
      <c r="I76" s="42"/>
      <c r="J76" s="25"/>
      <c r="K76" s="18"/>
      <c r="L76" s="1"/>
      <c r="M76" s="43"/>
      <c r="N76" s="42"/>
      <c r="O76" s="1"/>
      <c r="P76" s="1"/>
      <c r="Q76" s="1"/>
      <c r="R76" s="1"/>
      <c r="S76" s="124"/>
      <c r="T76" s="122"/>
      <c r="U76" s="49"/>
      <c r="V76" s="96"/>
      <c r="W76" s="51"/>
      <c r="X76" s="49"/>
      <c r="Y76" s="51"/>
      <c r="Z76" s="25"/>
      <c r="AA76" s="25"/>
      <c r="AB76" s="25"/>
      <c r="AC76" s="25"/>
      <c r="AD76" s="25"/>
      <c r="AE76" s="25"/>
      <c r="AF76" s="25"/>
      <c r="AG76" s="25"/>
      <c r="AH76" s="25"/>
      <c r="AI76" s="25"/>
      <c r="AJ76" s="18"/>
      <c r="AK76" s="1"/>
      <c r="AL76" s="1"/>
      <c r="AM76" s="1"/>
      <c r="AN76" s="1"/>
      <c r="AO76" s="10"/>
    </row>
    <row r="77" spans="2:41" x14ac:dyDescent="0.25">
      <c r="B77" s="1"/>
      <c r="C77" s="10"/>
      <c r="D77" s="28"/>
      <c r="E77" s="28"/>
      <c r="F77" s="1"/>
      <c r="G77" s="22"/>
      <c r="H77" s="43"/>
      <c r="I77" s="42"/>
      <c r="J77" s="25"/>
      <c r="K77" s="18"/>
      <c r="L77" s="1"/>
      <c r="M77" s="43"/>
      <c r="N77" s="42"/>
      <c r="O77" s="1"/>
      <c r="P77" s="1"/>
      <c r="Q77" s="1"/>
      <c r="R77" s="1"/>
      <c r="S77" s="124"/>
      <c r="T77" s="122"/>
      <c r="U77" s="49"/>
      <c r="V77" s="96"/>
      <c r="W77" s="51"/>
      <c r="X77" s="49"/>
      <c r="Y77" s="51"/>
      <c r="Z77" s="25"/>
      <c r="AA77" s="25"/>
      <c r="AB77" s="25"/>
      <c r="AC77" s="25"/>
      <c r="AD77" s="25"/>
      <c r="AE77" s="25"/>
      <c r="AF77" s="25"/>
      <c r="AG77" s="25"/>
      <c r="AH77" s="25"/>
      <c r="AI77" s="25"/>
      <c r="AJ77" s="18"/>
      <c r="AK77" s="1"/>
      <c r="AL77" s="1"/>
      <c r="AM77" s="1"/>
      <c r="AN77" s="1"/>
      <c r="AO77" s="10"/>
    </row>
    <row r="78" spans="2:41" x14ac:dyDescent="0.25">
      <c r="B78" s="1"/>
      <c r="C78" s="10"/>
      <c r="D78" s="28"/>
      <c r="E78" s="28"/>
      <c r="F78" s="1"/>
      <c r="G78" s="22"/>
      <c r="H78" s="43"/>
      <c r="I78" s="42"/>
      <c r="J78" s="25"/>
      <c r="K78" s="18"/>
      <c r="L78" s="1"/>
      <c r="M78" s="43"/>
      <c r="N78" s="42"/>
      <c r="O78" s="1"/>
      <c r="P78" s="1"/>
      <c r="Q78" s="1"/>
      <c r="R78" s="1"/>
      <c r="S78" s="124"/>
      <c r="T78" s="122"/>
      <c r="U78" s="49"/>
      <c r="V78" s="96"/>
      <c r="W78" s="51"/>
      <c r="X78" s="49"/>
      <c r="Y78" s="51"/>
      <c r="Z78" s="25"/>
      <c r="AA78" s="25"/>
      <c r="AB78" s="25"/>
      <c r="AC78" s="25"/>
      <c r="AD78" s="25"/>
      <c r="AE78" s="25"/>
      <c r="AF78" s="25"/>
      <c r="AG78" s="25"/>
      <c r="AH78" s="25"/>
      <c r="AI78" s="25"/>
      <c r="AJ78" s="18"/>
      <c r="AK78" s="1"/>
      <c r="AL78" s="1"/>
      <c r="AM78" s="1"/>
      <c r="AN78" s="1"/>
      <c r="AO78" s="10"/>
    </row>
    <row r="79" spans="2:41" x14ac:dyDescent="0.25">
      <c r="B79" s="1"/>
      <c r="C79" s="10"/>
      <c r="D79" s="28"/>
      <c r="E79" s="28"/>
      <c r="F79" s="1"/>
      <c r="G79" s="22"/>
      <c r="H79" s="43"/>
      <c r="I79" s="42"/>
      <c r="J79" s="25"/>
      <c r="K79" s="18"/>
      <c r="L79" s="1"/>
      <c r="M79" s="43"/>
      <c r="N79" s="42"/>
      <c r="O79" s="1"/>
      <c r="P79" s="1"/>
      <c r="Q79" s="1"/>
      <c r="R79" s="1"/>
      <c r="S79" s="124"/>
      <c r="T79" s="122"/>
      <c r="U79" s="49"/>
      <c r="V79" s="96"/>
      <c r="W79" s="51"/>
      <c r="X79" s="49"/>
      <c r="Y79" s="51"/>
      <c r="Z79" s="25"/>
      <c r="AA79" s="25"/>
      <c r="AB79" s="25"/>
      <c r="AC79" s="25"/>
      <c r="AD79" s="25"/>
      <c r="AE79" s="25"/>
      <c r="AF79" s="25"/>
      <c r="AG79" s="25"/>
      <c r="AH79" s="25"/>
      <c r="AI79" s="25"/>
      <c r="AJ79" s="18"/>
      <c r="AK79" s="1"/>
      <c r="AL79" s="1"/>
      <c r="AM79" s="1"/>
      <c r="AN79" s="1"/>
      <c r="AO79" s="10"/>
    </row>
    <row r="80" spans="2:41" x14ac:dyDescent="0.25">
      <c r="B80" s="1"/>
      <c r="C80" s="10"/>
      <c r="D80" s="28"/>
      <c r="E80" s="28"/>
      <c r="F80" s="1"/>
      <c r="G80" s="22"/>
      <c r="H80" s="43"/>
      <c r="I80" s="42"/>
      <c r="J80" s="25"/>
      <c r="K80" s="18"/>
      <c r="L80" s="1"/>
      <c r="M80" s="43"/>
      <c r="N80" s="42"/>
      <c r="O80" s="1"/>
      <c r="P80" s="1"/>
      <c r="Q80" s="1"/>
      <c r="R80" s="1"/>
      <c r="S80" s="124"/>
      <c r="T80" s="122"/>
      <c r="U80" s="49"/>
      <c r="V80" s="96"/>
      <c r="W80" s="51"/>
      <c r="X80" s="49"/>
      <c r="Y80" s="51"/>
      <c r="Z80" s="25"/>
      <c r="AA80" s="25"/>
      <c r="AB80" s="25"/>
      <c r="AC80" s="25"/>
      <c r="AD80" s="25"/>
      <c r="AE80" s="25"/>
      <c r="AF80" s="25"/>
      <c r="AG80" s="25"/>
      <c r="AH80" s="25"/>
      <c r="AI80" s="25"/>
      <c r="AJ80" s="18"/>
      <c r="AK80" s="1"/>
      <c r="AL80" s="1"/>
      <c r="AM80" s="1"/>
      <c r="AN80" s="1"/>
      <c r="AO80" s="10"/>
    </row>
    <row r="81" spans="2:41" x14ac:dyDescent="0.25">
      <c r="B81" s="1"/>
      <c r="C81" s="10"/>
      <c r="D81" s="28"/>
      <c r="E81" s="28"/>
      <c r="F81" s="1"/>
      <c r="G81" s="22"/>
      <c r="H81" s="43"/>
      <c r="I81" s="42"/>
      <c r="J81" s="25"/>
      <c r="K81" s="18"/>
      <c r="L81" s="1"/>
      <c r="M81" s="43"/>
      <c r="N81" s="42"/>
      <c r="O81" s="1"/>
      <c r="P81" s="1"/>
      <c r="Q81" s="1"/>
      <c r="R81" s="1"/>
      <c r="S81" s="124"/>
      <c r="T81" s="122"/>
      <c r="U81" s="49"/>
      <c r="V81" s="96"/>
      <c r="W81" s="51"/>
      <c r="X81" s="49"/>
      <c r="Y81" s="51"/>
      <c r="Z81" s="25"/>
      <c r="AA81" s="25"/>
      <c r="AB81" s="25"/>
      <c r="AC81" s="25"/>
      <c r="AD81" s="25"/>
      <c r="AE81" s="25"/>
      <c r="AF81" s="25"/>
      <c r="AG81" s="25"/>
      <c r="AH81" s="25"/>
      <c r="AI81" s="25"/>
      <c r="AJ81" s="18"/>
      <c r="AK81" s="1"/>
      <c r="AL81" s="1"/>
      <c r="AM81" s="1"/>
      <c r="AN81" s="1"/>
      <c r="AO81" s="10"/>
    </row>
    <row r="82" spans="2:41" x14ac:dyDescent="0.25">
      <c r="B82" s="1"/>
      <c r="C82" s="10"/>
      <c r="D82" s="28"/>
      <c r="E82" s="28"/>
      <c r="F82" s="1"/>
      <c r="G82" s="22"/>
      <c r="H82" s="43"/>
      <c r="I82" s="42"/>
      <c r="J82" s="25"/>
      <c r="K82" s="18"/>
      <c r="L82" s="1"/>
      <c r="M82" s="43"/>
      <c r="N82" s="42"/>
      <c r="O82" s="1"/>
      <c r="P82" s="1"/>
      <c r="Q82" s="1"/>
      <c r="R82" s="1"/>
      <c r="S82" s="124"/>
      <c r="T82" s="122"/>
      <c r="U82" s="49"/>
      <c r="V82" s="96"/>
      <c r="W82" s="51"/>
      <c r="X82" s="49"/>
      <c r="Y82" s="51"/>
      <c r="Z82" s="25"/>
      <c r="AA82" s="25"/>
      <c r="AB82" s="25"/>
      <c r="AC82" s="25"/>
      <c r="AD82" s="25"/>
      <c r="AE82" s="25"/>
      <c r="AF82" s="25"/>
      <c r="AG82" s="25"/>
      <c r="AH82" s="25"/>
      <c r="AI82" s="25"/>
      <c r="AJ82" s="18"/>
      <c r="AK82" s="1"/>
      <c r="AL82" s="1"/>
      <c r="AM82" s="1"/>
      <c r="AN82" s="1"/>
      <c r="AO82" s="10"/>
    </row>
    <row r="83" spans="2:41" x14ac:dyDescent="0.25">
      <c r="B83" s="1"/>
      <c r="C83" s="10"/>
      <c r="D83" s="28"/>
      <c r="E83" s="28"/>
      <c r="F83" s="1"/>
      <c r="G83" s="22"/>
      <c r="H83" s="43"/>
      <c r="I83" s="42"/>
      <c r="J83" s="25"/>
      <c r="K83" s="18"/>
      <c r="L83" s="1"/>
      <c r="M83" s="43"/>
      <c r="N83" s="42"/>
      <c r="O83" s="1"/>
      <c r="P83" s="1"/>
      <c r="Q83" s="1"/>
      <c r="R83" s="1"/>
      <c r="S83" s="124"/>
      <c r="T83" s="122"/>
      <c r="U83" s="49"/>
      <c r="V83" s="96"/>
      <c r="W83" s="51"/>
      <c r="X83" s="49"/>
      <c r="Y83" s="51"/>
      <c r="Z83" s="25"/>
      <c r="AA83" s="25"/>
      <c r="AB83" s="25"/>
      <c r="AC83" s="25"/>
      <c r="AD83" s="25"/>
      <c r="AE83" s="25"/>
      <c r="AF83" s="25"/>
      <c r="AG83" s="25"/>
      <c r="AH83" s="25"/>
      <c r="AI83" s="25"/>
      <c r="AJ83" s="18"/>
      <c r="AK83" s="1"/>
      <c r="AL83" s="1"/>
      <c r="AM83" s="1"/>
      <c r="AN83" s="1"/>
      <c r="AO83" s="10"/>
    </row>
    <row r="84" spans="2:41" x14ac:dyDescent="0.25">
      <c r="B84" s="1"/>
      <c r="C84" s="10"/>
      <c r="D84" s="28"/>
      <c r="E84" s="28"/>
      <c r="F84" s="1"/>
      <c r="G84" s="22"/>
      <c r="H84" s="43"/>
      <c r="I84" s="42"/>
      <c r="J84" s="25"/>
      <c r="K84" s="18"/>
      <c r="L84" s="1"/>
      <c r="M84" s="43"/>
      <c r="N84" s="42"/>
      <c r="O84" s="1"/>
      <c r="P84" s="1"/>
      <c r="Q84" s="1"/>
      <c r="R84" s="1"/>
      <c r="S84" s="124"/>
      <c r="T84" s="122"/>
      <c r="U84" s="49"/>
      <c r="V84" s="96"/>
      <c r="W84" s="51"/>
      <c r="X84" s="49"/>
      <c r="Y84" s="51"/>
      <c r="Z84" s="25"/>
      <c r="AA84" s="25"/>
      <c r="AB84" s="25"/>
      <c r="AC84" s="25"/>
      <c r="AD84" s="25"/>
      <c r="AE84" s="25"/>
      <c r="AF84" s="25"/>
      <c r="AG84" s="25"/>
      <c r="AH84" s="25"/>
      <c r="AI84" s="25"/>
      <c r="AJ84" s="18"/>
      <c r="AK84" s="1"/>
      <c r="AL84" s="1"/>
      <c r="AM84" s="1"/>
      <c r="AN84" s="1"/>
      <c r="AO84" s="10"/>
    </row>
    <row r="85" spans="2:41" x14ac:dyDescent="0.25">
      <c r="B85" s="1"/>
      <c r="C85" s="10"/>
      <c r="D85" s="28"/>
      <c r="E85" s="28"/>
      <c r="F85" s="1"/>
      <c r="G85" s="22"/>
      <c r="H85" s="43"/>
      <c r="I85" s="42"/>
      <c r="J85" s="25"/>
      <c r="K85" s="18"/>
      <c r="L85" s="1"/>
      <c r="M85" s="43"/>
      <c r="N85" s="42"/>
      <c r="O85" s="1"/>
      <c r="P85" s="1"/>
      <c r="Q85" s="1"/>
      <c r="R85" s="1"/>
      <c r="S85" s="124"/>
      <c r="T85" s="122"/>
      <c r="U85" s="49"/>
      <c r="V85" s="96"/>
      <c r="W85" s="51"/>
      <c r="X85" s="49"/>
      <c r="Y85" s="51"/>
      <c r="Z85" s="25"/>
      <c r="AA85" s="25"/>
      <c r="AB85" s="25"/>
      <c r="AC85" s="25"/>
      <c r="AD85" s="25"/>
      <c r="AE85" s="25"/>
      <c r="AF85" s="25"/>
      <c r="AG85" s="25"/>
      <c r="AH85" s="25"/>
      <c r="AI85" s="25"/>
      <c r="AJ85" s="18"/>
      <c r="AK85" s="1"/>
      <c r="AL85" s="1"/>
      <c r="AM85" s="1"/>
      <c r="AN85" s="1"/>
      <c r="AO85" s="10"/>
    </row>
    <row r="86" spans="2:41" x14ac:dyDescent="0.25">
      <c r="B86" s="1"/>
      <c r="C86" s="10"/>
      <c r="D86" s="28"/>
      <c r="E86" s="28"/>
      <c r="F86" s="1"/>
      <c r="G86" s="22"/>
      <c r="H86" s="43"/>
      <c r="I86" s="42"/>
      <c r="J86" s="25"/>
      <c r="K86" s="18"/>
      <c r="L86" s="1"/>
      <c r="M86" s="43"/>
      <c r="N86" s="42"/>
      <c r="O86" s="1"/>
      <c r="P86" s="1"/>
      <c r="Q86" s="1"/>
      <c r="R86" s="1"/>
      <c r="S86" s="124"/>
      <c r="T86" s="122"/>
      <c r="U86" s="49"/>
      <c r="V86" s="96"/>
      <c r="W86" s="51"/>
      <c r="X86" s="49"/>
      <c r="Y86" s="51"/>
      <c r="Z86" s="25"/>
      <c r="AA86" s="25"/>
      <c r="AB86" s="25"/>
      <c r="AC86" s="25"/>
      <c r="AD86" s="25"/>
      <c r="AE86" s="25"/>
      <c r="AF86" s="25"/>
      <c r="AG86" s="25"/>
      <c r="AH86" s="25"/>
      <c r="AI86" s="25"/>
      <c r="AJ86" s="18"/>
      <c r="AK86" s="1"/>
      <c r="AL86" s="1"/>
      <c r="AM86" s="1"/>
      <c r="AN86" s="1"/>
      <c r="AO86" s="10"/>
    </row>
    <row r="87" spans="2:41" x14ac:dyDescent="0.25">
      <c r="B87" s="1"/>
      <c r="C87" s="10"/>
      <c r="D87" s="28"/>
      <c r="E87" s="28"/>
      <c r="F87" s="1"/>
      <c r="G87" s="22"/>
      <c r="H87" s="43"/>
      <c r="I87" s="42"/>
      <c r="J87" s="25"/>
      <c r="K87" s="18"/>
      <c r="L87" s="1"/>
      <c r="M87" s="43"/>
      <c r="N87" s="42"/>
      <c r="O87" s="1"/>
      <c r="P87" s="1"/>
      <c r="Q87" s="1"/>
      <c r="R87" s="1"/>
      <c r="S87" s="124"/>
      <c r="T87" s="122"/>
      <c r="U87" s="49"/>
      <c r="V87" s="96"/>
      <c r="W87" s="51"/>
      <c r="X87" s="49"/>
      <c r="Y87" s="51"/>
      <c r="Z87" s="25"/>
      <c r="AA87" s="25"/>
      <c r="AB87" s="25"/>
      <c r="AC87" s="25"/>
      <c r="AD87" s="25"/>
      <c r="AE87" s="25"/>
      <c r="AF87" s="25"/>
      <c r="AG87" s="25"/>
      <c r="AH87" s="25"/>
      <c r="AI87" s="25"/>
      <c r="AJ87" s="18"/>
      <c r="AK87" s="1"/>
      <c r="AL87" s="1"/>
      <c r="AM87" s="1"/>
      <c r="AN87" s="1"/>
      <c r="AO87" s="10"/>
    </row>
    <row r="88" spans="2:41" x14ac:dyDescent="0.25">
      <c r="B88" s="1"/>
      <c r="C88" s="10"/>
      <c r="D88" s="28"/>
      <c r="E88" s="28"/>
      <c r="F88" s="1"/>
      <c r="G88" s="22"/>
      <c r="H88" s="43"/>
      <c r="I88" s="42"/>
      <c r="J88" s="25"/>
      <c r="K88" s="18"/>
      <c r="L88" s="1"/>
      <c r="M88" s="43"/>
      <c r="N88" s="42"/>
      <c r="O88" s="1"/>
      <c r="P88" s="1"/>
      <c r="Q88" s="1"/>
      <c r="R88" s="1"/>
      <c r="S88" s="124"/>
      <c r="T88" s="122"/>
      <c r="U88" s="49"/>
      <c r="V88" s="96"/>
      <c r="W88" s="51"/>
      <c r="X88" s="49"/>
      <c r="Y88" s="51"/>
      <c r="Z88" s="25"/>
      <c r="AA88" s="25"/>
      <c r="AB88" s="25"/>
      <c r="AC88" s="25"/>
      <c r="AD88" s="25"/>
      <c r="AE88" s="25"/>
      <c r="AF88" s="25"/>
      <c r="AG88" s="25"/>
      <c r="AH88" s="25"/>
      <c r="AI88" s="25"/>
      <c r="AJ88" s="18"/>
      <c r="AK88" s="1"/>
      <c r="AL88" s="1"/>
      <c r="AM88" s="1"/>
      <c r="AN88" s="1"/>
      <c r="AO88" s="10"/>
    </row>
    <row r="89" spans="2:41" x14ac:dyDescent="0.25">
      <c r="B89" s="1"/>
      <c r="C89" s="10"/>
      <c r="D89" s="28"/>
      <c r="E89" s="28"/>
      <c r="F89" s="1"/>
      <c r="G89" s="22"/>
      <c r="H89" s="43"/>
      <c r="I89" s="42"/>
      <c r="J89" s="25"/>
      <c r="K89" s="18"/>
      <c r="L89" s="1"/>
      <c r="M89" s="43"/>
      <c r="N89" s="42"/>
      <c r="O89" s="1"/>
      <c r="P89" s="1"/>
      <c r="Q89" s="1"/>
      <c r="R89" s="1"/>
      <c r="S89" s="124"/>
      <c r="T89" s="122"/>
      <c r="U89" s="49"/>
      <c r="V89" s="96"/>
      <c r="W89" s="51"/>
      <c r="X89" s="49"/>
      <c r="Y89" s="51"/>
      <c r="Z89" s="25"/>
      <c r="AA89" s="25"/>
      <c r="AB89" s="25"/>
      <c r="AC89" s="25"/>
      <c r="AD89" s="25"/>
      <c r="AE89" s="25"/>
      <c r="AF89" s="25"/>
      <c r="AG89" s="25"/>
      <c r="AH89" s="25"/>
      <c r="AI89" s="25"/>
      <c r="AJ89" s="18"/>
      <c r="AK89" s="1"/>
      <c r="AL89" s="1"/>
      <c r="AM89" s="1"/>
      <c r="AN89" s="1"/>
      <c r="AO89" s="10"/>
    </row>
    <row r="90" spans="2:41" x14ac:dyDescent="0.25">
      <c r="B90" s="1"/>
      <c r="C90" s="10"/>
      <c r="D90" s="28"/>
      <c r="E90" s="28"/>
      <c r="F90" s="1"/>
      <c r="G90" s="22"/>
      <c r="H90" s="43"/>
      <c r="I90" s="42"/>
      <c r="J90" s="25"/>
      <c r="K90" s="18"/>
      <c r="L90" s="1"/>
      <c r="M90" s="43"/>
      <c r="N90" s="42"/>
      <c r="O90" s="1"/>
      <c r="P90" s="1"/>
      <c r="Q90" s="1"/>
      <c r="R90" s="1"/>
      <c r="S90" s="124"/>
      <c r="T90" s="122"/>
      <c r="U90" s="49"/>
      <c r="V90" s="96"/>
      <c r="W90" s="51"/>
      <c r="X90" s="49"/>
      <c r="Y90" s="51"/>
      <c r="Z90" s="25"/>
      <c r="AA90" s="25"/>
      <c r="AB90" s="25"/>
      <c r="AC90" s="25"/>
      <c r="AD90" s="25"/>
      <c r="AE90" s="25"/>
      <c r="AF90" s="25"/>
      <c r="AG90" s="25"/>
      <c r="AH90" s="25"/>
      <c r="AI90" s="25"/>
      <c r="AJ90" s="18"/>
      <c r="AK90" s="1"/>
      <c r="AL90" s="1"/>
      <c r="AM90" s="1"/>
      <c r="AN90" s="1"/>
      <c r="AO90" s="10"/>
    </row>
    <row r="91" spans="2:41" x14ac:dyDescent="0.25">
      <c r="B91" s="1"/>
      <c r="C91" s="10"/>
      <c r="D91" s="28"/>
      <c r="E91" s="28"/>
      <c r="F91" s="1"/>
      <c r="G91" s="22"/>
      <c r="H91" s="43"/>
      <c r="I91" s="42"/>
      <c r="J91" s="25"/>
      <c r="K91" s="18"/>
      <c r="L91" s="1"/>
      <c r="M91" s="43"/>
      <c r="N91" s="42"/>
      <c r="O91" s="1"/>
      <c r="P91" s="1"/>
      <c r="Q91" s="1"/>
      <c r="R91" s="1"/>
      <c r="S91" s="124"/>
      <c r="T91" s="122"/>
      <c r="U91" s="49"/>
      <c r="V91" s="96"/>
      <c r="W91" s="51"/>
      <c r="X91" s="49"/>
      <c r="Y91" s="51"/>
      <c r="Z91" s="25"/>
      <c r="AA91" s="25"/>
      <c r="AB91" s="25"/>
      <c r="AC91" s="25"/>
      <c r="AD91" s="25"/>
      <c r="AE91" s="25"/>
      <c r="AF91" s="25"/>
      <c r="AG91" s="25"/>
      <c r="AH91" s="25"/>
      <c r="AI91" s="25"/>
      <c r="AJ91" s="18"/>
      <c r="AK91" s="1"/>
      <c r="AL91" s="1"/>
      <c r="AM91" s="1"/>
      <c r="AN91" s="1"/>
      <c r="AO91" s="10"/>
    </row>
    <row r="92" spans="2:41" x14ac:dyDescent="0.25">
      <c r="B92" s="1"/>
      <c r="C92" s="10"/>
      <c r="D92" s="28"/>
      <c r="E92" s="28"/>
      <c r="F92" s="1"/>
      <c r="G92" s="22"/>
      <c r="H92" s="43"/>
      <c r="I92" s="42"/>
      <c r="J92" s="25"/>
      <c r="K92" s="18"/>
      <c r="L92" s="1"/>
      <c r="M92" s="43"/>
      <c r="N92" s="42"/>
      <c r="O92" s="1"/>
      <c r="P92" s="1"/>
      <c r="Q92" s="1"/>
      <c r="R92" s="1"/>
      <c r="S92" s="124"/>
      <c r="T92" s="122"/>
      <c r="U92" s="49"/>
      <c r="V92" s="96"/>
      <c r="W92" s="51"/>
      <c r="X92" s="49"/>
      <c r="Y92" s="51"/>
      <c r="Z92" s="25"/>
      <c r="AA92" s="25"/>
      <c r="AB92" s="25"/>
      <c r="AC92" s="25"/>
      <c r="AD92" s="25"/>
      <c r="AE92" s="25"/>
      <c r="AF92" s="25"/>
      <c r="AG92" s="25"/>
      <c r="AH92" s="25"/>
      <c r="AI92" s="25"/>
      <c r="AJ92" s="18"/>
      <c r="AK92" s="1"/>
      <c r="AL92" s="1"/>
      <c r="AM92" s="1"/>
      <c r="AN92" s="1"/>
      <c r="AO92" s="10"/>
    </row>
    <row r="93" spans="2:41" x14ac:dyDescent="0.25">
      <c r="B93" s="1"/>
      <c r="C93" s="10"/>
      <c r="D93" s="28"/>
      <c r="E93" s="28"/>
      <c r="F93" s="1"/>
      <c r="G93" s="22"/>
      <c r="H93" s="43"/>
      <c r="I93" s="42"/>
      <c r="J93" s="25"/>
      <c r="K93" s="18"/>
      <c r="L93" s="1"/>
      <c r="M93" s="43"/>
      <c r="N93" s="42"/>
      <c r="O93" s="1"/>
      <c r="P93" s="1"/>
      <c r="Q93" s="1"/>
      <c r="R93" s="1"/>
      <c r="S93" s="124"/>
      <c r="T93" s="122"/>
      <c r="U93" s="49"/>
      <c r="V93" s="96"/>
      <c r="W93" s="51"/>
      <c r="X93" s="49"/>
      <c r="Y93" s="51"/>
      <c r="Z93" s="25"/>
      <c r="AA93" s="25"/>
      <c r="AB93" s="25"/>
      <c r="AC93" s="25"/>
      <c r="AD93" s="25"/>
      <c r="AE93" s="25"/>
      <c r="AF93" s="25"/>
      <c r="AG93" s="25"/>
      <c r="AH93" s="25"/>
      <c r="AI93" s="25"/>
      <c r="AJ93" s="18"/>
      <c r="AK93" s="1"/>
      <c r="AL93" s="1"/>
      <c r="AM93" s="1"/>
      <c r="AN93" s="1"/>
      <c r="AO93" s="10"/>
    </row>
    <row r="94" spans="2:41" x14ac:dyDescent="0.25">
      <c r="B94" s="1"/>
      <c r="C94" s="10"/>
      <c r="D94" s="28"/>
      <c r="E94" s="28"/>
      <c r="F94" s="1"/>
      <c r="G94" s="22"/>
      <c r="H94" s="43"/>
      <c r="I94" s="42"/>
      <c r="J94" s="25"/>
      <c r="K94" s="18"/>
      <c r="L94" s="1"/>
      <c r="M94" s="43"/>
      <c r="N94" s="42"/>
      <c r="O94" s="1"/>
      <c r="P94" s="1"/>
      <c r="Q94" s="1"/>
      <c r="R94" s="1"/>
      <c r="S94" s="124"/>
      <c r="T94" s="122"/>
      <c r="U94" s="49"/>
      <c r="V94" s="96"/>
      <c r="W94" s="51"/>
      <c r="X94" s="49"/>
      <c r="Y94" s="51"/>
      <c r="Z94" s="25"/>
      <c r="AA94" s="25"/>
      <c r="AB94" s="25"/>
      <c r="AC94" s="25"/>
      <c r="AD94" s="25"/>
      <c r="AE94" s="25"/>
      <c r="AF94" s="25"/>
      <c r="AG94" s="25"/>
      <c r="AH94" s="25"/>
      <c r="AI94" s="25"/>
      <c r="AJ94" s="18"/>
      <c r="AK94" s="1"/>
      <c r="AL94" s="1"/>
      <c r="AM94" s="1"/>
      <c r="AN94" s="1"/>
      <c r="AO94" s="10"/>
    </row>
    <row r="95" spans="2:41" x14ac:dyDescent="0.25">
      <c r="B95" s="1"/>
      <c r="C95" s="10"/>
      <c r="D95" s="28"/>
      <c r="E95" s="28"/>
      <c r="F95" s="1"/>
      <c r="G95" s="22"/>
      <c r="H95" s="43"/>
      <c r="I95" s="42"/>
      <c r="J95" s="25"/>
      <c r="K95" s="18"/>
      <c r="L95" s="1"/>
      <c r="M95" s="43"/>
      <c r="N95" s="42"/>
      <c r="O95" s="1"/>
      <c r="P95" s="1"/>
      <c r="Q95" s="1"/>
      <c r="R95" s="1"/>
      <c r="S95" s="124"/>
      <c r="T95" s="122"/>
      <c r="U95" s="49"/>
      <c r="V95" s="96"/>
      <c r="W95" s="51"/>
      <c r="X95" s="49"/>
      <c r="Y95" s="51"/>
      <c r="Z95" s="25"/>
      <c r="AA95" s="25"/>
      <c r="AB95" s="25"/>
      <c r="AC95" s="25"/>
      <c r="AD95" s="25"/>
      <c r="AE95" s="25"/>
      <c r="AF95" s="25"/>
      <c r="AG95" s="25"/>
      <c r="AH95" s="25"/>
      <c r="AI95" s="25"/>
      <c r="AJ95" s="18"/>
      <c r="AK95" s="1"/>
      <c r="AL95" s="1"/>
      <c r="AM95" s="1"/>
      <c r="AN95" s="1"/>
      <c r="AO95" s="10"/>
    </row>
    <row r="96" spans="2:41" x14ac:dyDescent="0.25">
      <c r="B96" s="1"/>
      <c r="C96" s="10"/>
      <c r="D96" s="28"/>
      <c r="E96" s="28"/>
      <c r="F96" s="1"/>
      <c r="G96" s="22"/>
      <c r="H96" s="43"/>
      <c r="I96" s="42"/>
      <c r="J96" s="25"/>
      <c r="K96" s="18"/>
      <c r="L96" s="1"/>
      <c r="M96" s="43"/>
      <c r="N96" s="42"/>
      <c r="O96" s="1"/>
      <c r="P96" s="1"/>
      <c r="Q96" s="1"/>
      <c r="R96" s="1"/>
      <c r="S96" s="124"/>
      <c r="T96" s="122"/>
      <c r="U96" s="49"/>
      <c r="V96" s="96"/>
      <c r="W96" s="51"/>
      <c r="X96" s="49"/>
      <c r="Y96" s="51"/>
      <c r="Z96" s="25"/>
      <c r="AA96" s="25"/>
      <c r="AB96" s="25"/>
      <c r="AC96" s="25"/>
      <c r="AD96" s="25"/>
      <c r="AE96" s="25"/>
      <c r="AF96" s="25"/>
      <c r="AG96" s="25"/>
      <c r="AH96" s="25"/>
      <c r="AI96" s="25"/>
      <c r="AJ96" s="18"/>
      <c r="AK96" s="1"/>
      <c r="AL96" s="1"/>
      <c r="AM96" s="1"/>
      <c r="AN96" s="1"/>
      <c r="AO96" s="10"/>
    </row>
    <row r="97" spans="2:41" x14ac:dyDescent="0.25">
      <c r="B97" s="1"/>
      <c r="C97" s="10"/>
      <c r="D97" s="28"/>
      <c r="E97" s="28"/>
      <c r="F97" s="1"/>
      <c r="G97" s="22"/>
      <c r="H97" s="43"/>
      <c r="I97" s="42"/>
      <c r="J97" s="25"/>
      <c r="K97" s="18"/>
      <c r="L97" s="1"/>
      <c r="M97" s="43"/>
      <c r="N97" s="42"/>
      <c r="O97" s="1"/>
      <c r="P97" s="1"/>
      <c r="Q97" s="1"/>
      <c r="R97" s="1"/>
      <c r="S97" s="124"/>
      <c r="T97" s="122"/>
      <c r="U97" s="49"/>
      <c r="V97" s="96"/>
      <c r="W97" s="51"/>
      <c r="X97" s="49"/>
      <c r="Y97" s="51"/>
      <c r="Z97" s="25"/>
      <c r="AA97" s="25"/>
      <c r="AB97" s="25"/>
      <c r="AC97" s="25"/>
      <c r="AD97" s="25"/>
      <c r="AE97" s="25"/>
      <c r="AF97" s="25"/>
      <c r="AG97" s="25"/>
      <c r="AH97" s="25"/>
      <c r="AI97" s="25"/>
      <c r="AJ97" s="18"/>
      <c r="AK97" s="1"/>
      <c r="AL97" s="1"/>
      <c r="AM97" s="1"/>
      <c r="AN97" s="1"/>
      <c r="AO97" s="10"/>
    </row>
    <row r="98" spans="2:41" x14ac:dyDescent="0.25">
      <c r="B98" s="1"/>
      <c r="C98" s="10"/>
      <c r="D98" s="28"/>
      <c r="E98" s="28"/>
      <c r="F98" s="1"/>
      <c r="G98" s="22"/>
      <c r="H98" s="43"/>
      <c r="I98" s="42"/>
      <c r="J98" s="25"/>
      <c r="K98" s="18"/>
      <c r="L98" s="1"/>
      <c r="M98" s="43"/>
      <c r="N98" s="42"/>
      <c r="O98" s="1"/>
      <c r="P98" s="1"/>
      <c r="Q98" s="1"/>
      <c r="R98" s="1"/>
      <c r="S98" s="124"/>
      <c r="T98" s="122"/>
      <c r="U98" s="49"/>
      <c r="V98" s="96"/>
      <c r="W98" s="51"/>
      <c r="X98" s="49"/>
      <c r="Y98" s="51"/>
      <c r="Z98" s="25"/>
      <c r="AA98" s="25"/>
      <c r="AB98" s="25"/>
      <c r="AC98" s="25"/>
      <c r="AD98" s="25"/>
      <c r="AE98" s="25"/>
      <c r="AF98" s="25"/>
      <c r="AG98" s="25"/>
      <c r="AH98" s="25"/>
      <c r="AI98" s="25"/>
      <c r="AJ98" s="18"/>
      <c r="AK98" s="1"/>
      <c r="AL98" s="1"/>
      <c r="AM98" s="1"/>
      <c r="AN98" s="1"/>
      <c r="AO98" s="10"/>
    </row>
    <row r="99" spans="2:41" x14ac:dyDescent="0.25">
      <c r="B99" s="1"/>
      <c r="C99" s="10"/>
      <c r="D99" s="28"/>
      <c r="E99" s="28"/>
      <c r="F99" s="1"/>
      <c r="G99" s="22"/>
      <c r="H99" s="43"/>
      <c r="I99" s="42"/>
      <c r="J99" s="25"/>
      <c r="K99" s="18"/>
      <c r="L99" s="1"/>
      <c r="M99" s="43"/>
      <c r="N99" s="42"/>
      <c r="O99" s="1"/>
      <c r="P99" s="1"/>
      <c r="Q99" s="1"/>
      <c r="R99" s="1"/>
      <c r="S99" s="124"/>
      <c r="T99" s="122"/>
      <c r="U99" s="49"/>
      <c r="V99" s="96"/>
      <c r="W99" s="51"/>
      <c r="X99" s="49"/>
      <c r="Y99" s="51"/>
      <c r="Z99" s="25"/>
      <c r="AA99" s="25"/>
      <c r="AB99" s="25"/>
      <c r="AC99" s="25"/>
      <c r="AD99" s="25"/>
      <c r="AE99" s="25"/>
      <c r="AF99" s="25"/>
      <c r="AG99" s="25"/>
      <c r="AH99" s="25"/>
      <c r="AI99" s="25"/>
      <c r="AJ99" s="18"/>
      <c r="AK99" s="1"/>
      <c r="AL99" s="1"/>
      <c r="AM99" s="1"/>
      <c r="AN99" s="1"/>
      <c r="AO99" s="10"/>
    </row>
    <row r="100" spans="2:41" x14ac:dyDescent="0.25">
      <c r="B100" s="1"/>
      <c r="C100" s="10"/>
      <c r="D100" s="28"/>
      <c r="E100" s="28"/>
      <c r="F100" s="1"/>
      <c r="G100" s="22"/>
      <c r="H100" s="43"/>
      <c r="I100" s="42"/>
      <c r="J100" s="25"/>
      <c r="K100" s="18"/>
      <c r="L100" s="1"/>
      <c r="M100" s="43"/>
      <c r="N100" s="42"/>
      <c r="O100" s="1"/>
      <c r="P100" s="1"/>
      <c r="Q100" s="1"/>
      <c r="R100" s="1"/>
      <c r="S100" s="124"/>
      <c r="T100" s="122"/>
      <c r="U100" s="49"/>
      <c r="V100" s="96"/>
      <c r="W100" s="51"/>
      <c r="X100" s="49"/>
      <c r="Y100" s="51"/>
      <c r="Z100" s="25"/>
      <c r="AA100" s="25"/>
      <c r="AB100" s="25"/>
      <c r="AC100" s="25"/>
      <c r="AD100" s="25"/>
      <c r="AE100" s="25"/>
      <c r="AF100" s="25"/>
      <c r="AG100" s="25"/>
      <c r="AH100" s="25"/>
      <c r="AI100" s="25"/>
      <c r="AJ100" s="18"/>
      <c r="AK100" s="1"/>
      <c r="AL100" s="1"/>
      <c r="AM100" s="1"/>
      <c r="AN100" s="1"/>
      <c r="AO100" s="10"/>
    </row>
    <row r="101" spans="2:41" x14ac:dyDescent="0.25">
      <c r="B101" s="1"/>
      <c r="C101" s="10"/>
      <c r="D101" s="28"/>
      <c r="E101" s="28"/>
      <c r="F101" s="1"/>
      <c r="G101" s="22"/>
      <c r="H101" s="43"/>
      <c r="I101" s="42"/>
      <c r="J101" s="25"/>
      <c r="K101" s="18"/>
      <c r="L101" s="1"/>
      <c r="M101" s="43"/>
      <c r="N101" s="42"/>
      <c r="O101" s="1"/>
      <c r="P101" s="1"/>
      <c r="Q101" s="1"/>
      <c r="R101" s="1"/>
      <c r="S101" s="124"/>
      <c r="T101" s="122"/>
      <c r="U101" s="49"/>
      <c r="V101" s="96"/>
      <c r="W101" s="51"/>
      <c r="X101" s="49"/>
      <c r="Y101" s="51"/>
      <c r="Z101" s="25"/>
      <c r="AA101" s="25"/>
      <c r="AB101" s="25"/>
      <c r="AC101" s="25"/>
      <c r="AD101" s="25"/>
      <c r="AE101" s="25"/>
      <c r="AF101" s="25"/>
      <c r="AG101" s="25"/>
      <c r="AH101" s="25"/>
      <c r="AI101" s="25"/>
      <c r="AJ101" s="18"/>
      <c r="AK101" s="1"/>
      <c r="AL101" s="1"/>
      <c r="AM101" s="1"/>
      <c r="AN101" s="1"/>
      <c r="AO101" s="10"/>
    </row>
    <row r="102" spans="2:41" x14ac:dyDescent="0.25">
      <c r="B102" s="1"/>
      <c r="C102" s="10"/>
      <c r="D102" s="28"/>
      <c r="E102" s="28"/>
      <c r="F102" s="1"/>
      <c r="G102" s="22"/>
      <c r="H102" s="43"/>
      <c r="I102" s="42"/>
      <c r="J102" s="25"/>
      <c r="K102" s="18"/>
      <c r="L102" s="1"/>
      <c r="M102" s="43"/>
      <c r="N102" s="42"/>
      <c r="O102" s="1"/>
      <c r="P102" s="1"/>
      <c r="Q102" s="1"/>
      <c r="R102" s="1"/>
      <c r="S102" s="124"/>
      <c r="T102" s="122"/>
      <c r="U102" s="49"/>
      <c r="V102" s="96"/>
      <c r="W102" s="51"/>
      <c r="X102" s="49"/>
      <c r="Y102" s="51"/>
      <c r="Z102" s="25"/>
      <c r="AA102" s="25"/>
      <c r="AB102" s="25"/>
      <c r="AC102" s="25"/>
      <c r="AD102" s="25"/>
      <c r="AE102" s="25"/>
      <c r="AF102" s="25"/>
      <c r="AG102" s="25"/>
      <c r="AH102" s="25"/>
      <c r="AI102" s="25"/>
      <c r="AJ102" s="18"/>
      <c r="AK102" s="1"/>
      <c r="AL102" s="1"/>
      <c r="AM102" s="1"/>
      <c r="AN102" s="1"/>
      <c r="AO102" s="10"/>
    </row>
    <row r="103" spans="2:41" x14ac:dyDescent="0.25">
      <c r="B103" s="1"/>
      <c r="C103" s="10"/>
      <c r="D103" s="28"/>
      <c r="E103" s="28"/>
      <c r="F103" s="1"/>
      <c r="G103" s="22"/>
      <c r="H103" s="43"/>
      <c r="I103" s="42"/>
      <c r="J103" s="25"/>
      <c r="K103" s="18"/>
      <c r="L103" s="1"/>
      <c r="M103" s="43"/>
      <c r="N103" s="42"/>
      <c r="O103" s="1"/>
      <c r="P103" s="1"/>
      <c r="Q103" s="1"/>
      <c r="R103" s="1"/>
      <c r="S103" s="124"/>
      <c r="T103" s="122"/>
      <c r="U103" s="49"/>
      <c r="V103" s="96"/>
      <c r="W103" s="51"/>
      <c r="X103" s="49"/>
      <c r="Y103" s="51"/>
      <c r="Z103" s="25"/>
      <c r="AA103" s="25"/>
      <c r="AB103" s="25"/>
      <c r="AC103" s="25"/>
      <c r="AD103" s="25"/>
      <c r="AE103" s="25"/>
      <c r="AF103" s="25"/>
      <c r="AG103" s="25"/>
      <c r="AH103" s="25"/>
      <c r="AI103" s="25"/>
      <c r="AJ103" s="18"/>
      <c r="AK103" s="1"/>
      <c r="AL103" s="1"/>
      <c r="AM103" s="1"/>
      <c r="AN103" s="1"/>
      <c r="AO103" s="10"/>
    </row>
    <row r="104" spans="2:41" x14ac:dyDescent="0.25">
      <c r="B104" s="1"/>
      <c r="C104" s="10"/>
      <c r="D104" s="28"/>
      <c r="E104" s="28"/>
      <c r="F104" s="1"/>
      <c r="G104" s="22"/>
      <c r="H104" s="43"/>
      <c r="I104" s="42"/>
      <c r="J104" s="25"/>
      <c r="K104" s="18"/>
      <c r="L104" s="1"/>
      <c r="M104" s="43"/>
      <c r="N104" s="42"/>
      <c r="O104" s="1"/>
      <c r="P104" s="1"/>
      <c r="Q104" s="1"/>
      <c r="R104" s="1"/>
      <c r="S104" s="124"/>
      <c r="T104" s="122"/>
      <c r="U104" s="49"/>
      <c r="V104" s="96"/>
      <c r="W104" s="51"/>
      <c r="X104" s="49"/>
      <c r="Y104" s="51"/>
      <c r="Z104" s="25"/>
      <c r="AA104" s="25"/>
      <c r="AB104" s="25"/>
      <c r="AC104" s="25"/>
      <c r="AD104" s="25"/>
      <c r="AE104" s="25"/>
      <c r="AF104" s="25"/>
      <c r="AG104" s="25"/>
      <c r="AH104" s="25"/>
      <c r="AI104" s="25"/>
      <c r="AJ104" s="18"/>
      <c r="AK104" s="1"/>
      <c r="AL104" s="1"/>
      <c r="AM104" s="1"/>
      <c r="AN104" s="1"/>
      <c r="AO104" s="10"/>
    </row>
    <row r="105" spans="2:41" x14ac:dyDescent="0.25">
      <c r="B105" s="1"/>
      <c r="C105" s="10"/>
      <c r="D105" s="28"/>
      <c r="E105" s="28"/>
      <c r="F105" s="1"/>
      <c r="G105" s="22"/>
      <c r="H105" s="43"/>
      <c r="I105" s="42"/>
      <c r="J105" s="25"/>
      <c r="K105" s="18"/>
      <c r="L105" s="1"/>
      <c r="M105" s="43"/>
      <c r="N105" s="42"/>
      <c r="O105" s="1"/>
      <c r="P105" s="1"/>
      <c r="Q105" s="1"/>
      <c r="R105" s="1"/>
      <c r="S105" s="124"/>
      <c r="T105" s="122"/>
      <c r="U105" s="49"/>
      <c r="V105" s="96"/>
      <c r="W105" s="51"/>
      <c r="X105" s="49"/>
      <c r="Y105" s="51"/>
      <c r="Z105" s="25"/>
      <c r="AA105" s="25"/>
      <c r="AB105" s="25"/>
      <c r="AC105" s="25"/>
      <c r="AD105" s="25"/>
      <c r="AE105" s="25"/>
      <c r="AF105" s="25"/>
      <c r="AG105" s="25"/>
      <c r="AH105" s="25"/>
      <c r="AI105" s="25"/>
      <c r="AJ105" s="18"/>
      <c r="AK105" s="1"/>
      <c r="AL105" s="1"/>
      <c r="AM105" s="1"/>
      <c r="AN105" s="1"/>
      <c r="AO105" s="10"/>
    </row>
    <row r="106" spans="2:41" x14ac:dyDescent="0.25">
      <c r="B106" s="1"/>
      <c r="C106" s="10"/>
      <c r="D106" s="28"/>
      <c r="E106" s="28"/>
      <c r="F106" s="1"/>
      <c r="G106" s="22"/>
      <c r="H106" s="43"/>
      <c r="I106" s="42"/>
      <c r="J106" s="25"/>
      <c r="K106" s="18"/>
      <c r="L106" s="1"/>
      <c r="M106" s="43"/>
      <c r="N106" s="42"/>
      <c r="O106" s="1"/>
      <c r="P106" s="1"/>
      <c r="Q106" s="1"/>
      <c r="R106" s="1"/>
      <c r="S106" s="124"/>
      <c r="T106" s="122"/>
      <c r="U106" s="49"/>
      <c r="V106" s="96"/>
      <c r="W106" s="51"/>
      <c r="X106" s="49"/>
      <c r="Y106" s="51"/>
      <c r="Z106" s="25"/>
      <c r="AA106" s="25"/>
      <c r="AB106" s="25"/>
      <c r="AC106" s="25"/>
      <c r="AD106" s="25"/>
      <c r="AE106" s="25"/>
      <c r="AF106" s="25"/>
      <c r="AG106" s="25"/>
      <c r="AH106" s="25"/>
      <c r="AI106" s="25"/>
      <c r="AJ106" s="18"/>
      <c r="AK106" s="1"/>
      <c r="AL106" s="1"/>
      <c r="AM106" s="1"/>
      <c r="AN106" s="1"/>
      <c r="AO106" s="10"/>
    </row>
    <row r="107" spans="2:41" x14ac:dyDescent="0.25">
      <c r="B107" s="1"/>
      <c r="C107" s="10"/>
      <c r="D107" s="28"/>
      <c r="E107" s="28"/>
      <c r="F107" s="1"/>
      <c r="G107" s="22"/>
      <c r="H107" s="43"/>
      <c r="I107" s="42"/>
      <c r="J107" s="25"/>
      <c r="K107" s="18"/>
      <c r="L107" s="1"/>
      <c r="M107" s="43"/>
      <c r="N107" s="42"/>
      <c r="O107" s="1"/>
      <c r="P107" s="1"/>
      <c r="Q107" s="1"/>
      <c r="R107" s="1"/>
      <c r="S107" s="124"/>
      <c r="T107" s="122"/>
      <c r="U107" s="49"/>
      <c r="V107" s="96"/>
      <c r="W107" s="51"/>
      <c r="X107" s="49"/>
      <c r="Y107" s="51"/>
      <c r="Z107" s="25"/>
      <c r="AA107" s="25"/>
      <c r="AB107" s="25"/>
      <c r="AC107" s="25"/>
      <c r="AD107" s="25"/>
      <c r="AE107" s="25"/>
      <c r="AF107" s="25"/>
      <c r="AG107" s="25"/>
      <c r="AH107" s="25"/>
      <c r="AI107" s="25"/>
      <c r="AJ107" s="18"/>
      <c r="AK107" s="1"/>
      <c r="AL107" s="1"/>
      <c r="AM107" s="1"/>
      <c r="AN107" s="1"/>
      <c r="AO107" s="10"/>
    </row>
    <row r="108" spans="2:41" x14ac:dyDescent="0.25">
      <c r="B108" s="1"/>
      <c r="C108" s="10"/>
      <c r="D108" s="28"/>
      <c r="E108" s="28"/>
      <c r="F108" s="1"/>
      <c r="G108" s="22"/>
      <c r="H108" s="43"/>
      <c r="I108" s="42"/>
      <c r="J108" s="25"/>
      <c r="K108" s="18"/>
      <c r="L108" s="1"/>
      <c r="M108" s="43"/>
      <c r="N108" s="42"/>
      <c r="O108" s="1"/>
      <c r="P108" s="1"/>
      <c r="Q108" s="1"/>
      <c r="R108" s="1"/>
      <c r="S108" s="124"/>
      <c r="T108" s="122"/>
      <c r="U108" s="49"/>
      <c r="V108" s="96"/>
      <c r="W108" s="51"/>
      <c r="X108" s="49"/>
      <c r="Y108" s="51"/>
      <c r="Z108" s="25"/>
      <c r="AA108" s="25"/>
      <c r="AB108" s="25"/>
      <c r="AC108" s="25"/>
      <c r="AD108" s="25"/>
      <c r="AE108" s="25"/>
      <c r="AF108" s="25"/>
      <c r="AG108" s="25"/>
      <c r="AH108" s="25"/>
      <c r="AI108" s="25"/>
      <c r="AJ108" s="18"/>
      <c r="AK108" s="1"/>
      <c r="AL108" s="1"/>
      <c r="AM108" s="1"/>
      <c r="AN108" s="1"/>
      <c r="AO108" s="10"/>
    </row>
    <row r="109" spans="2:41" x14ac:dyDescent="0.25">
      <c r="B109" s="1"/>
      <c r="C109" s="10"/>
      <c r="D109" s="28"/>
      <c r="E109" s="28"/>
      <c r="F109" s="1"/>
      <c r="G109" s="22"/>
      <c r="H109" s="43"/>
      <c r="I109" s="42"/>
      <c r="J109" s="25"/>
      <c r="K109" s="18"/>
      <c r="L109" s="1"/>
      <c r="M109" s="43"/>
      <c r="N109" s="42"/>
      <c r="O109" s="1"/>
      <c r="P109" s="1"/>
      <c r="Q109" s="1"/>
      <c r="R109" s="1"/>
      <c r="S109" s="124"/>
      <c r="T109" s="122"/>
      <c r="U109" s="49"/>
      <c r="V109" s="96"/>
      <c r="W109" s="51"/>
      <c r="X109" s="49"/>
      <c r="Y109" s="51"/>
      <c r="Z109" s="25"/>
      <c r="AA109" s="25"/>
      <c r="AB109" s="25"/>
      <c r="AC109" s="25"/>
      <c r="AD109" s="25"/>
      <c r="AE109" s="25"/>
      <c r="AF109" s="25"/>
      <c r="AG109" s="25"/>
      <c r="AH109" s="25"/>
      <c r="AI109" s="25"/>
      <c r="AJ109" s="18"/>
      <c r="AK109" s="1"/>
      <c r="AL109" s="1"/>
      <c r="AM109" s="1"/>
      <c r="AN109" s="1"/>
      <c r="AO109" s="10"/>
    </row>
    <row r="110" spans="2:41" x14ac:dyDescent="0.25">
      <c r="B110" s="1"/>
      <c r="C110" s="10"/>
      <c r="D110" s="28"/>
      <c r="E110" s="28"/>
      <c r="F110" s="1"/>
      <c r="G110" s="22"/>
      <c r="H110" s="43"/>
      <c r="I110" s="42"/>
      <c r="J110" s="25"/>
      <c r="K110" s="18"/>
      <c r="L110" s="1"/>
      <c r="M110" s="43"/>
      <c r="N110" s="42"/>
      <c r="O110" s="1"/>
      <c r="P110" s="1"/>
      <c r="Q110" s="1"/>
      <c r="R110" s="1"/>
      <c r="S110" s="124"/>
      <c r="T110" s="122"/>
      <c r="U110" s="49"/>
      <c r="V110" s="96"/>
      <c r="W110" s="51"/>
      <c r="X110" s="49"/>
      <c r="Y110" s="51"/>
      <c r="Z110" s="25"/>
      <c r="AA110" s="25"/>
      <c r="AB110" s="25"/>
      <c r="AC110" s="25"/>
      <c r="AD110" s="25"/>
      <c r="AE110" s="25"/>
      <c r="AF110" s="25"/>
      <c r="AG110" s="25"/>
      <c r="AH110" s="25"/>
      <c r="AI110" s="25"/>
      <c r="AJ110" s="18"/>
      <c r="AK110" s="1"/>
      <c r="AL110" s="1"/>
      <c r="AM110" s="1"/>
      <c r="AN110" s="1"/>
      <c r="AO110" s="10"/>
    </row>
    <row r="111" spans="2:41" x14ac:dyDescent="0.25">
      <c r="B111" s="1"/>
      <c r="C111" s="10"/>
      <c r="D111" s="28"/>
      <c r="E111" s="28"/>
      <c r="F111" s="1"/>
      <c r="G111" s="22"/>
      <c r="H111" s="43"/>
      <c r="I111" s="42"/>
      <c r="J111" s="25"/>
      <c r="K111" s="18"/>
      <c r="L111" s="1"/>
      <c r="M111" s="43"/>
      <c r="N111" s="42"/>
      <c r="O111" s="1"/>
      <c r="P111" s="1"/>
      <c r="Q111" s="1"/>
      <c r="R111" s="1"/>
      <c r="S111" s="124"/>
      <c r="T111" s="122"/>
      <c r="U111" s="49"/>
      <c r="V111" s="96"/>
      <c r="W111" s="51"/>
      <c r="X111" s="49"/>
      <c r="Y111" s="51"/>
      <c r="Z111" s="25"/>
      <c r="AA111" s="25"/>
      <c r="AB111" s="25"/>
      <c r="AC111" s="25"/>
      <c r="AD111" s="25"/>
      <c r="AE111" s="25"/>
      <c r="AF111" s="25"/>
      <c r="AG111" s="25"/>
      <c r="AH111" s="25"/>
      <c r="AI111" s="25"/>
      <c r="AJ111" s="18"/>
      <c r="AK111" s="1"/>
      <c r="AL111" s="1"/>
      <c r="AM111" s="1"/>
      <c r="AN111" s="1"/>
      <c r="AO111" s="10"/>
    </row>
    <row r="112" spans="2:41" x14ac:dyDescent="0.25">
      <c r="B112" s="1"/>
      <c r="C112" s="10"/>
      <c r="D112" s="28"/>
      <c r="E112" s="28"/>
      <c r="F112" s="1"/>
      <c r="G112" s="22"/>
      <c r="H112" s="43"/>
      <c r="I112" s="42"/>
      <c r="J112" s="25"/>
      <c r="K112" s="18"/>
      <c r="L112" s="1"/>
      <c r="M112" s="43"/>
      <c r="N112" s="42"/>
      <c r="O112" s="1"/>
      <c r="P112" s="1"/>
      <c r="Q112" s="1"/>
      <c r="R112" s="1"/>
      <c r="S112" s="124"/>
      <c r="T112" s="122"/>
      <c r="U112" s="49"/>
      <c r="V112" s="96"/>
      <c r="W112" s="51"/>
      <c r="X112" s="49"/>
      <c r="Y112" s="51"/>
      <c r="Z112" s="25"/>
      <c r="AA112" s="25"/>
      <c r="AB112" s="25"/>
      <c r="AC112" s="25"/>
      <c r="AD112" s="25"/>
      <c r="AE112" s="25"/>
      <c r="AF112" s="25"/>
      <c r="AG112" s="25"/>
      <c r="AH112" s="25"/>
      <c r="AI112" s="25"/>
      <c r="AJ112" s="18"/>
      <c r="AK112" s="1"/>
      <c r="AL112" s="1"/>
      <c r="AM112" s="1"/>
      <c r="AN112" s="1"/>
      <c r="AO112" s="10"/>
    </row>
    <row r="113" spans="2:41" x14ac:dyDescent="0.25">
      <c r="B113" s="1"/>
      <c r="C113" s="10"/>
      <c r="D113" s="28"/>
      <c r="E113" s="28"/>
      <c r="F113" s="1"/>
      <c r="G113" s="22"/>
      <c r="H113" s="43"/>
      <c r="I113" s="42"/>
      <c r="J113" s="25"/>
      <c r="K113" s="18"/>
      <c r="L113" s="1"/>
      <c r="M113" s="43"/>
      <c r="N113" s="42"/>
      <c r="O113" s="1"/>
      <c r="P113" s="1"/>
      <c r="Q113" s="1"/>
      <c r="R113" s="1"/>
      <c r="S113" s="124"/>
      <c r="T113" s="122"/>
      <c r="U113" s="49"/>
      <c r="V113" s="96"/>
      <c r="W113" s="51"/>
      <c r="X113" s="49"/>
      <c r="Y113" s="51"/>
      <c r="Z113" s="25"/>
      <c r="AA113" s="25"/>
      <c r="AB113" s="25"/>
      <c r="AC113" s="25"/>
      <c r="AD113" s="25"/>
      <c r="AE113" s="25"/>
      <c r="AF113" s="25"/>
      <c r="AG113" s="25"/>
      <c r="AH113" s="25"/>
      <c r="AI113" s="25"/>
      <c r="AJ113" s="18"/>
      <c r="AK113" s="1"/>
      <c r="AL113" s="1"/>
      <c r="AM113" s="1"/>
      <c r="AN113" s="1"/>
      <c r="AO113" s="10"/>
    </row>
    <row r="114" spans="2:41" x14ac:dyDescent="0.25">
      <c r="B114" s="1"/>
      <c r="C114" s="10"/>
      <c r="D114" s="28"/>
      <c r="E114" s="28"/>
      <c r="F114" s="1"/>
      <c r="G114" s="22"/>
      <c r="H114" s="43"/>
      <c r="I114" s="42"/>
      <c r="J114" s="25"/>
      <c r="K114" s="18"/>
      <c r="L114" s="1"/>
      <c r="M114" s="43"/>
      <c r="N114" s="42"/>
      <c r="O114" s="1"/>
      <c r="P114" s="1"/>
      <c r="Q114" s="1"/>
      <c r="R114" s="1"/>
      <c r="S114" s="124"/>
      <c r="T114" s="122"/>
      <c r="U114" s="49"/>
      <c r="V114" s="96"/>
      <c r="W114" s="51"/>
      <c r="X114" s="49"/>
      <c r="Y114" s="51"/>
      <c r="Z114" s="25"/>
      <c r="AA114" s="25"/>
      <c r="AB114" s="25"/>
      <c r="AC114" s="25"/>
      <c r="AD114" s="25"/>
      <c r="AE114" s="25"/>
      <c r="AF114" s="25"/>
      <c r="AG114" s="25"/>
      <c r="AH114" s="25"/>
      <c r="AI114" s="25"/>
      <c r="AJ114" s="18"/>
      <c r="AK114" s="1"/>
      <c r="AL114" s="1"/>
      <c r="AM114" s="1"/>
      <c r="AN114" s="1"/>
      <c r="AO114" s="10"/>
    </row>
    <row r="115" spans="2:41" x14ac:dyDescent="0.25">
      <c r="B115" s="1"/>
      <c r="C115" s="10"/>
      <c r="D115" s="28"/>
      <c r="E115" s="28"/>
      <c r="F115" s="1"/>
      <c r="G115" s="22"/>
      <c r="H115" s="43"/>
      <c r="I115" s="42"/>
      <c r="J115" s="25"/>
      <c r="K115" s="18"/>
      <c r="L115" s="1"/>
      <c r="M115" s="43"/>
      <c r="N115" s="42"/>
      <c r="O115" s="1"/>
      <c r="P115" s="1"/>
      <c r="Q115" s="1"/>
      <c r="R115" s="1"/>
      <c r="S115" s="124"/>
      <c r="T115" s="122"/>
      <c r="U115" s="49"/>
      <c r="V115" s="96"/>
      <c r="W115" s="51"/>
      <c r="X115" s="49"/>
      <c r="Y115" s="51"/>
      <c r="Z115" s="25"/>
      <c r="AA115" s="25"/>
      <c r="AB115" s="25"/>
      <c r="AC115" s="25"/>
      <c r="AD115" s="25"/>
      <c r="AE115" s="25"/>
      <c r="AF115" s="25"/>
      <c r="AG115" s="25"/>
      <c r="AH115" s="25"/>
      <c r="AI115" s="25"/>
      <c r="AJ115" s="18"/>
      <c r="AK115" s="1"/>
      <c r="AL115" s="1"/>
      <c r="AM115" s="1"/>
      <c r="AN115" s="1"/>
      <c r="AO115" s="10"/>
    </row>
    <row r="116" spans="2:41" x14ac:dyDescent="0.25">
      <c r="B116" s="1"/>
      <c r="C116" s="10"/>
      <c r="D116" s="28"/>
      <c r="E116" s="28"/>
      <c r="F116" s="1"/>
      <c r="G116" s="22"/>
      <c r="H116" s="43"/>
      <c r="I116" s="42"/>
      <c r="J116" s="25"/>
      <c r="K116" s="18"/>
      <c r="L116" s="1"/>
      <c r="M116" s="43"/>
      <c r="N116" s="42"/>
      <c r="O116" s="1"/>
      <c r="P116" s="1"/>
      <c r="Q116" s="1"/>
      <c r="R116" s="1"/>
      <c r="S116" s="124"/>
      <c r="T116" s="122"/>
      <c r="U116" s="49"/>
      <c r="V116" s="96"/>
      <c r="W116" s="51"/>
      <c r="X116" s="49"/>
      <c r="Y116" s="51"/>
      <c r="Z116" s="25"/>
      <c r="AA116" s="25"/>
      <c r="AB116" s="25"/>
      <c r="AC116" s="25"/>
      <c r="AD116" s="25"/>
      <c r="AE116" s="25"/>
      <c r="AF116" s="25"/>
      <c r="AG116" s="25"/>
      <c r="AH116" s="25"/>
      <c r="AI116" s="25"/>
      <c r="AJ116" s="18"/>
      <c r="AK116" s="1"/>
      <c r="AL116" s="1"/>
      <c r="AM116" s="1"/>
      <c r="AN116" s="1"/>
      <c r="AO116" s="10"/>
    </row>
    <row r="117" spans="2:41" x14ac:dyDescent="0.25">
      <c r="B117" s="1"/>
      <c r="C117" s="10"/>
      <c r="D117" s="28"/>
      <c r="E117" s="28"/>
      <c r="F117" s="1"/>
      <c r="G117" s="22"/>
      <c r="H117" s="43"/>
      <c r="I117" s="42"/>
      <c r="J117" s="25"/>
      <c r="K117" s="18"/>
      <c r="L117" s="1"/>
      <c r="M117" s="43"/>
      <c r="N117" s="42"/>
      <c r="O117" s="1"/>
      <c r="P117" s="1"/>
      <c r="Q117" s="1"/>
      <c r="R117" s="1"/>
      <c r="S117" s="124"/>
      <c r="T117" s="122"/>
      <c r="U117" s="49"/>
      <c r="V117" s="96"/>
      <c r="W117" s="51"/>
      <c r="X117" s="49"/>
      <c r="Y117" s="51"/>
      <c r="Z117" s="25"/>
      <c r="AA117" s="25"/>
      <c r="AB117" s="25"/>
      <c r="AC117" s="25"/>
      <c r="AD117" s="25"/>
      <c r="AE117" s="25"/>
      <c r="AF117" s="25"/>
      <c r="AG117" s="25"/>
      <c r="AH117" s="25"/>
      <c r="AI117" s="25"/>
      <c r="AJ117" s="18"/>
      <c r="AK117" s="1"/>
      <c r="AL117" s="1"/>
      <c r="AM117" s="1"/>
      <c r="AN117" s="1"/>
      <c r="AO117" s="10"/>
    </row>
    <row r="118" spans="2:41" x14ac:dyDescent="0.25">
      <c r="B118" s="1"/>
      <c r="C118" s="10"/>
      <c r="D118" s="28"/>
      <c r="E118" s="28"/>
      <c r="F118" s="1"/>
      <c r="G118" s="22"/>
      <c r="H118" s="43"/>
      <c r="I118" s="42"/>
      <c r="J118" s="25"/>
      <c r="K118" s="18"/>
      <c r="L118" s="1"/>
      <c r="M118" s="43"/>
      <c r="N118" s="42"/>
      <c r="O118" s="1"/>
      <c r="P118" s="1"/>
      <c r="Q118" s="1"/>
      <c r="R118" s="1"/>
      <c r="S118" s="124"/>
      <c r="T118" s="122"/>
      <c r="U118" s="49"/>
      <c r="V118" s="96"/>
      <c r="W118" s="51"/>
      <c r="X118" s="49"/>
      <c r="Y118" s="51"/>
      <c r="Z118" s="25"/>
      <c r="AA118" s="25"/>
      <c r="AB118" s="25"/>
      <c r="AC118" s="25"/>
      <c r="AD118" s="25"/>
      <c r="AE118" s="25"/>
      <c r="AF118" s="25"/>
      <c r="AG118" s="25"/>
      <c r="AH118" s="25"/>
      <c r="AI118" s="25"/>
      <c r="AJ118" s="18"/>
      <c r="AK118" s="1"/>
      <c r="AL118" s="1"/>
      <c r="AM118" s="1"/>
      <c r="AN118" s="1"/>
      <c r="AO118" s="10"/>
    </row>
    <row r="119" spans="2:41" x14ac:dyDescent="0.25">
      <c r="B119" s="1"/>
      <c r="C119" s="10"/>
      <c r="D119" s="28"/>
      <c r="E119" s="28"/>
      <c r="F119" s="1"/>
      <c r="G119" s="22"/>
      <c r="H119" s="43"/>
      <c r="I119" s="42"/>
      <c r="J119" s="25"/>
      <c r="K119" s="18"/>
      <c r="L119" s="1"/>
      <c r="M119" s="43"/>
      <c r="N119" s="42"/>
      <c r="O119" s="1"/>
      <c r="P119" s="1"/>
      <c r="Q119" s="1"/>
      <c r="R119" s="1"/>
      <c r="S119" s="124"/>
      <c r="T119" s="122"/>
      <c r="U119" s="49"/>
      <c r="V119" s="96"/>
      <c r="W119" s="51"/>
      <c r="X119" s="49"/>
      <c r="Y119" s="51"/>
      <c r="Z119" s="25"/>
      <c r="AA119" s="25"/>
      <c r="AB119" s="25"/>
      <c r="AC119" s="25"/>
      <c r="AD119" s="25"/>
      <c r="AE119" s="25"/>
      <c r="AF119" s="25"/>
      <c r="AG119" s="25"/>
      <c r="AH119" s="25"/>
      <c r="AI119" s="25"/>
      <c r="AJ119" s="18"/>
      <c r="AK119" s="1"/>
      <c r="AL119" s="1"/>
      <c r="AM119" s="1"/>
      <c r="AN119" s="1"/>
      <c r="AO119" s="10"/>
    </row>
    <row r="120" spans="2:41" x14ac:dyDescent="0.25">
      <c r="B120" s="1"/>
      <c r="C120" s="10"/>
      <c r="D120" s="28"/>
      <c r="E120" s="28"/>
      <c r="F120" s="1"/>
      <c r="G120" s="22"/>
      <c r="H120" s="43"/>
      <c r="I120" s="42"/>
      <c r="J120" s="25"/>
      <c r="K120" s="18"/>
      <c r="L120" s="1"/>
      <c r="M120" s="43"/>
      <c r="N120" s="42"/>
      <c r="O120" s="1"/>
      <c r="P120" s="1"/>
      <c r="Q120" s="1"/>
      <c r="R120" s="1"/>
      <c r="S120" s="124"/>
      <c r="T120" s="122"/>
      <c r="U120" s="49"/>
      <c r="V120" s="96"/>
      <c r="W120" s="51"/>
      <c r="X120" s="49"/>
      <c r="Y120" s="51"/>
      <c r="Z120" s="25"/>
      <c r="AA120" s="25"/>
      <c r="AB120" s="25"/>
      <c r="AC120" s="25"/>
      <c r="AD120" s="25"/>
      <c r="AE120" s="25"/>
      <c r="AF120" s="25"/>
      <c r="AG120" s="25"/>
      <c r="AH120" s="25"/>
      <c r="AI120" s="25"/>
      <c r="AJ120" s="18"/>
      <c r="AK120" s="1"/>
      <c r="AL120" s="1"/>
      <c r="AM120" s="1"/>
      <c r="AN120" s="1"/>
      <c r="AO120" s="10"/>
    </row>
    <row r="121" spans="2:41" x14ac:dyDescent="0.25">
      <c r="B121" s="1"/>
      <c r="C121" s="10"/>
      <c r="D121" s="28"/>
      <c r="E121" s="28"/>
      <c r="F121" s="1"/>
      <c r="G121" s="22"/>
      <c r="H121" s="43"/>
      <c r="I121" s="42"/>
      <c r="J121" s="25"/>
      <c r="K121" s="18"/>
      <c r="L121" s="1"/>
      <c r="M121" s="43"/>
      <c r="N121" s="42"/>
      <c r="O121" s="1"/>
      <c r="P121" s="1"/>
      <c r="Q121" s="1"/>
      <c r="R121" s="1"/>
      <c r="S121" s="124"/>
      <c r="T121" s="122"/>
      <c r="U121" s="49"/>
      <c r="V121" s="96"/>
      <c r="W121" s="51"/>
      <c r="X121" s="49"/>
      <c r="Y121" s="51"/>
      <c r="Z121" s="25"/>
      <c r="AA121" s="25"/>
      <c r="AB121" s="25"/>
      <c r="AC121" s="25"/>
      <c r="AD121" s="25"/>
      <c r="AE121" s="25"/>
      <c r="AF121" s="25"/>
      <c r="AG121" s="25"/>
      <c r="AH121" s="25"/>
      <c r="AI121" s="25"/>
      <c r="AJ121" s="18"/>
      <c r="AK121" s="1"/>
      <c r="AL121" s="1"/>
      <c r="AM121" s="1"/>
      <c r="AN121" s="1"/>
      <c r="AO121" s="10"/>
    </row>
    <row r="122" spans="2:41" x14ac:dyDescent="0.25">
      <c r="B122" s="1"/>
      <c r="C122" s="10"/>
      <c r="D122" s="28"/>
      <c r="E122" s="28"/>
      <c r="F122" s="1"/>
      <c r="G122" s="22"/>
      <c r="H122" s="43"/>
      <c r="I122" s="42"/>
      <c r="J122" s="25"/>
      <c r="K122" s="18"/>
      <c r="L122" s="1"/>
      <c r="M122" s="43"/>
      <c r="N122" s="42"/>
      <c r="O122" s="1"/>
      <c r="P122" s="1"/>
      <c r="Q122" s="1"/>
      <c r="R122" s="1"/>
      <c r="S122" s="124"/>
      <c r="T122" s="122"/>
      <c r="U122" s="49"/>
      <c r="V122" s="96"/>
      <c r="W122" s="51"/>
      <c r="X122" s="49"/>
      <c r="Y122" s="51"/>
      <c r="Z122" s="25"/>
      <c r="AA122" s="25"/>
      <c r="AB122" s="25"/>
      <c r="AC122" s="25"/>
      <c r="AD122" s="25"/>
      <c r="AE122" s="25"/>
      <c r="AF122" s="25"/>
      <c r="AG122" s="25"/>
      <c r="AH122" s="25"/>
      <c r="AI122" s="25"/>
      <c r="AJ122" s="18"/>
      <c r="AK122" s="1"/>
      <c r="AL122" s="1"/>
      <c r="AM122" s="1"/>
      <c r="AN122" s="1"/>
      <c r="AO122" s="10"/>
    </row>
    <row r="123" spans="2:41" x14ac:dyDescent="0.25">
      <c r="B123" s="1"/>
      <c r="C123" s="10"/>
      <c r="D123" s="28"/>
      <c r="E123" s="28"/>
      <c r="F123" s="1"/>
      <c r="G123" s="22"/>
      <c r="H123" s="43"/>
      <c r="I123" s="42"/>
      <c r="J123" s="25"/>
      <c r="K123" s="18"/>
      <c r="L123" s="1"/>
      <c r="M123" s="43"/>
      <c r="N123" s="42"/>
      <c r="O123" s="1"/>
      <c r="P123" s="1"/>
      <c r="Q123" s="1"/>
      <c r="R123" s="1"/>
      <c r="S123" s="124"/>
      <c r="T123" s="122"/>
      <c r="U123" s="49"/>
      <c r="V123" s="96"/>
      <c r="W123" s="51"/>
      <c r="X123" s="49"/>
      <c r="Y123" s="51"/>
      <c r="Z123" s="25"/>
      <c r="AA123" s="25"/>
      <c r="AB123" s="25"/>
      <c r="AC123" s="25"/>
      <c r="AD123" s="25"/>
      <c r="AE123" s="25"/>
      <c r="AF123" s="25"/>
      <c r="AG123" s="25"/>
      <c r="AH123" s="25"/>
      <c r="AI123" s="25"/>
      <c r="AJ123" s="18"/>
      <c r="AK123" s="1"/>
      <c r="AL123" s="1"/>
      <c r="AM123" s="1"/>
      <c r="AN123" s="1"/>
      <c r="AO123" s="10"/>
    </row>
    <row r="124" spans="2:41" x14ac:dyDescent="0.25">
      <c r="B124" s="1"/>
      <c r="C124" s="10"/>
      <c r="D124" s="28"/>
      <c r="E124" s="28"/>
      <c r="F124" s="1"/>
      <c r="G124" s="22"/>
      <c r="H124" s="43"/>
      <c r="I124" s="42"/>
      <c r="J124" s="25"/>
      <c r="K124" s="18"/>
      <c r="L124" s="1"/>
      <c r="M124" s="43"/>
      <c r="N124" s="42"/>
      <c r="O124" s="1"/>
      <c r="P124" s="1"/>
      <c r="Q124" s="1"/>
      <c r="R124" s="1"/>
      <c r="S124" s="124"/>
      <c r="T124" s="122"/>
      <c r="U124" s="49"/>
      <c r="V124" s="96"/>
      <c r="W124" s="51"/>
      <c r="X124" s="49"/>
      <c r="Y124" s="51"/>
      <c r="Z124" s="25"/>
      <c r="AA124" s="25"/>
      <c r="AB124" s="25"/>
      <c r="AC124" s="25"/>
      <c r="AD124" s="25"/>
      <c r="AE124" s="25"/>
      <c r="AF124" s="25"/>
      <c r="AG124" s="25"/>
      <c r="AH124" s="25"/>
      <c r="AI124" s="25"/>
      <c r="AJ124" s="18"/>
      <c r="AK124" s="1"/>
      <c r="AL124" s="1"/>
      <c r="AM124" s="1"/>
      <c r="AN124" s="1"/>
      <c r="AO124" s="10"/>
    </row>
    <row r="125" spans="2:41" x14ac:dyDescent="0.25">
      <c r="B125" s="1"/>
      <c r="C125" s="10"/>
      <c r="D125" s="28"/>
      <c r="E125" s="28"/>
      <c r="F125" s="1"/>
      <c r="G125" s="22"/>
      <c r="H125" s="43"/>
      <c r="I125" s="42"/>
      <c r="J125" s="25"/>
      <c r="K125" s="18"/>
      <c r="L125" s="1"/>
      <c r="M125" s="43"/>
      <c r="N125" s="42"/>
      <c r="O125" s="1"/>
      <c r="P125" s="1"/>
      <c r="Q125" s="1"/>
      <c r="R125" s="1"/>
      <c r="S125" s="124"/>
      <c r="T125" s="122"/>
      <c r="U125" s="49"/>
      <c r="V125" s="96"/>
      <c r="W125" s="51"/>
      <c r="X125" s="49"/>
      <c r="Y125" s="51"/>
      <c r="Z125" s="25"/>
      <c r="AA125" s="25"/>
      <c r="AB125" s="25"/>
      <c r="AC125" s="25"/>
      <c r="AD125" s="25"/>
      <c r="AE125" s="25"/>
      <c r="AF125" s="25"/>
      <c r="AG125" s="25"/>
      <c r="AH125" s="25"/>
      <c r="AI125" s="25"/>
      <c r="AJ125" s="18"/>
      <c r="AK125" s="1"/>
      <c r="AL125" s="1"/>
      <c r="AM125" s="1"/>
      <c r="AN125" s="1"/>
      <c r="AO125" s="10"/>
    </row>
    <row r="126" spans="2:41" x14ac:dyDescent="0.25">
      <c r="B126" s="1"/>
      <c r="C126" s="10"/>
      <c r="D126" s="28"/>
      <c r="E126" s="28"/>
      <c r="F126" s="1"/>
      <c r="G126" s="22"/>
      <c r="H126" s="43"/>
      <c r="I126" s="42"/>
      <c r="J126" s="25"/>
      <c r="K126" s="18"/>
      <c r="L126" s="1"/>
      <c r="M126" s="43"/>
      <c r="N126" s="42"/>
      <c r="O126" s="1"/>
      <c r="P126" s="1"/>
      <c r="Q126" s="1"/>
      <c r="R126" s="1"/>
      <c r="S126" s="124"/>
      <c r="T126" s="122"/>
      <c r="U126" s="49"/>
      <c r="V126" s="96"/>
      <c r="W126" s="51"/>
      <c r="X126" s="49"/>
      <c r="Y126" s="51"/>
      <c r="Z126" s="25"/>
      <c r="AA126" s="25"/>
      <c r="AB126" s="25"/>
      <c r="AC126" s="25"/>
      <c r="AD126" s="25"/>
      <c r="AE126" s="25"/>
      <c r="AF126" s="25"/>
      <c r="AG126" s="25"/>
      <c r="AH126" s="25"/>
      <c r="AI126" s="25"/>
      <c r="AJ126" s="18"/>
      <c r="AK126" s="1"/>
      <c r="AL126" s="1"/>
      <c r="AM126" s="1"/>
      <c r="AN126" s="1"/>
      <c r="AO126" s="10"/>
    </row>
    <row r="127" spans="2:41" x14ac:dyDescent="0.25">
      <c r="B127" s="1"/>
      <c r="C127" s="10"/>
      <c r="D127" s="28"/>
      <c r="E127" s="28"/>
      <c r="F127" s="1"/>
      <c r="G127" s="22"/>
      <c r="H127" s="43"/>
      <c r="I127" s="42"/>
      <c r="J127" s="25"/>
      <c r="K127" s="18"/>
      <c r="L127" s="1"/>
      <c r="M127" s="43"/>
      <c r="N127" s="42"/>
      <c r="O127" s="1"/>
      <c r="P127" s="1"/>
      <c r="Q127" s="1"/>
      <c r="R127" s="1"/>
      <c r="S127" s="124"/>
      <c r="T127" s="122"/>
      <c r="U127" s="49"/>
      <c r="V127" s="96"/>
      <c r="W127" s="51"/>
      <c r="X127" s="49"/>
      <c r="Y127" s="51"/>
      <c r="Z127" s="25"/>
      <c r="AA127" s="25"/>
      <c r="AB127" s="25"/>
      <c r="AC127" s="25"/>
      <c r="AD127" s="25"/>
      <c r="AE127" s="25"/>
      <c r="AF127" s="25"/>
      <c r="AG127" s="25"/>
      <c r="AH127" s="25"/>
      <c r="AI127" s="25"/>
      <c r="AJ127" s="18"/>
      <c r="AK127" s="1"/>
      <c r="AL127" s="1"/>
      <c r="AM127" s="1"/>
      <c r="AN127" s="1"/>
      <c r="AO127" s="10"/>
    </row>
    <row r="128" spans="2:41" x14ac:dyDescent="0.25">
      <c r="B128" s="1"/>
      <c r="C128" s="10"/>
      <c r="D128" s="28"/>
      <c r="E128" s="28"/>
      <c r="F128" s="1"/>
      <c r="G128" s="22"/>
      <c r="H128" s="43"/>
      <c r="I128" s="42"/>
      <c r="J128" s="25"/>
      <c r="K128" s="18"/>
      <c r="L128" s="1"/>
      <c r="M128" s="43"/>
      <c r="N128" s="42"/>
      <c r="O128" s="1"/>
      <c r="P128" s="1"/>
      <c r="Q128" s="1"/>
      <c r="R128" s="1"/>
      <c r="S128" s="124"/>
      <c r="T128" s="122"/>
      <c r="U128" s="49"/>
      <c r="V128" s="96"/>
      <c r="W128" s="51"/>
      <c r="X128" s="49"/>
      <c r="Y128" s="51"/>
      <c r="Z128" s="25"/>
      <c r="AA128" s="25"/>
      <c r="AB128" s="25"/>
      <c r="AC128" s="25"/>
      <c r="AD128" s="25"/>
      <c r="AE128" s="25"/>
      <c r="AF128" s="25"/>
      <c r="AG128" s="25"/>
      <c r="AH128" s="25"/>
      <c r="AI128" s="25"/>
      <c r="AJ128" s="18"/>
      <c r="AK128" s="1"/>
      <c r="AL128" s="1"/>
      <c r="AM128" s="1"/>
      <c r="AN128" s="1"/>
      <c r="AO128" s="10"/>
    </row>
    <row r="129" spans="2:41" x14ac:dyDescent="0.25">
      <c r="B129" s="1"/>
      <c r="C129" s="10"/>
      <c r="D129" s="28"/>
      <c r="E129" s="28"/>
      <c r="F129" s="1"/>
      <c r="G129" s="22"/>
      <c r="H129" s="43"/>
      <c r="I129" s="42"/>
      <c r="J129" s="25"/>
      <c r="K129" s="18"/>
      <c r="L129" s="1"/>
      <c r="M129" s="43"/>
      <c r="N129" s="42"/>
      <c r="O129" s="1"/>
      <c r="P129" s="1"/>
      <c r="Q129" s="1"/>
      <c r="R129" s="1"/>
      <c r="S129" s="124"/>
      <c r="T129" s="122"/>
      <c r="U129" s="49"/>
      <c r="V129" s="96"/>
      <c r="W129" s="51"/>
      <c r="X129" s="49"/>
      <c r="Y129" s="51"/>
      <c r="Z129" s="25"/>
      <c r="AA129" s="25"/>
      <c r="AB129" s="25"/>
      <c r="AC129" s="25"/>
      <c r="AD129" s="25"/>
      <c r="AE129" s="25"/>
      <c r="AF129" s="25"/>
      <c r="AG129" s="25"/>
      <c r="AH129" s="25"/>
      <c r="AI129" s="25"/>
      <c r="AJ129" s="18"/>
      <c r="AK129" s="1"/>
      <c r="AL129" s="1"/>
      <c r="AM129" s="1"/>
      <c r="AN129" s="1"/>
      <c r="AO129" s="10"/>
    </row>
    <row r="130" spans="2:41" x14ac:dyDescent="0.25">
      <c r="B130" s="1"/>
      <c r="C130" s="10"/>
      <c r="D130" s="28"/>
      <c r="E130" s="28"/>
      <c r="F130" s="1"/>
      <c r="G130" s="22"/>
      <c r="H130" s="43"/>
      <c r="I130" s="42"/>
      <c r="J130" s="25"/>
      <c r="K130" s="18"/>
      <c r="L130" s="1"/>
      <c r="M130" s="43"/>
      <c r="N130" s="42"/>
      <c r="O130" s="1"/>
      <c r="P130" s="1"/>
      <c r="Q130" s="1"/>
      <c r="R130" s="1"/>
      <c r="S130" s="124"/>
      <c r="T130" s="122"/>
      <c r="U130" s="49"/>
      <c r="V130" s="96"/>
      <c r="W130" s="51"/>
      <c r="X130" s="49"/>
      <c r="Y130" s="51"/>
      <c r="Z130" s="25"/>
      <c r="AA130" s="25"/>
      <c r="AB130" s="25"/>
      <c r="AC130" s="25"/>
      <c r="AD130" s="25"/>
      <c r="AE130" s="25"/>
      <c r="AF130" s="25"/>
      <c r="AG130" s="25"/>
      <c r="AH130" s="25"/>
      <c r="AI130" s="25"/>
      <c r="AJ130" s="18"/>
      <c r="AK130" s="1"/>
      <c r="AL130" s="1"/>
      <c r="AM130" s="1"/>
      <c r="AN130" s="1"/>
      <c r="AO130" s="10"/>
    </row>
    <row r="131" spans="2:41" x14ac:dyDescent="0.25">
      <c r="B131" s="1"/>
      <c r="C131" s="10"/>
      <c r="D131" s="28"/>
      <c r="E131" s="28"/>
      <c r="F131" s="1"/>
      <c r="G131" s="22"/>
      <c r="H131" s="43"/>
      <c r="I131" s="42"/>
      <c r="J131" s="25"/>
      <c r="K131" s="18"/>
      <c r="L131" s="1"/>
      <c r="M131" s="43"/>
      <c r="N131" s="42"/>
      <c r="O131" s="1"/>
      <c r="P131" s="1"/>
      <c r="Q131" s="1"/>
      <c r="R131" s="1"/>
      <c r="S131" s="124"/>
      <c r="T131" s="122"/>
      <c r="U131" s="49"/>
      <c r="V131" s="96"/>
      <c r="W131" s="51"/>
      <c r="X131" s="49"/>
      <c r="Y131" s="51"/>
      <c r="Z131" s="25"/>
      <c r="AA131" s="25"/>
      <c r="AB131" s="25"/>
      <c r="AC131" s="25"/>
      <c r="AD131" s="25"/>
      <c r="AE131" s="25"/>
      <c r="AF131" s="25"/>
      <c r="AG131" s="25"/>
      <c r="AH131" s="25"/>
      <c r="AI131" s="25"/>
      <c r="AJ131" s="18"/>
      <c r="AK131" s="1"/>
      <c r="AL131" s="1"/>
      <c r="AM131" s="1"/>
      <c r="AN131" s="1"/>
      <c r="AO131" s="10"/>
    </row>
    <row r="132" spans="2:41" x14ac:dyDescent="0.25">
      <c r="B132" s="1"/>
      <c r="C132" s="10"/>
      <c r="D132" s="28"/>
      <c r="E132" s="28"/>
      <c r="F132" s="1"/>
      <c r="G132" s="22"/>
      <c r="H132" s="43"/>
      <c r="I132" s="42"/>
      <c r="J132" s="25"/>
      <c r="K132" s="18"/>
      <c r="L132" s="1"/>
      <c r="M132" s="43"/>
      <c r="N132" s="42"/>
      <c r="O132" s="1"/>
      <c r="P132" s="1"/>
      <c r="Q132" s="1"/>
      <c r="R132" s="1"/>
      <c r="S132" s="124"/>
      <c r="T132" s="122"/>
      <c r="U132" s="49"/>
      <c r="V132" s="96"/>
      <c r="W132" s="51"/>
      <c r="X132" s="49"/>
      <c r="Y132" s="51"/>
      <c r="Z132" s="25"/>
      <c r="AA132" s="25"/>
      <c r="AB132" s="25"/>
      <c r="AC132" s="25"/>
      <c r="AD132" s="25"/>
      <c r="AE132" s="25"/>
      <c r="AF132" s="25"/>
      <c r="AG132" s="25"/>
      <c r="AH132" s="25"/>
      <c r="AI132" s="25"/>
      <c r="AJ132" s="18"/>
      <c r="AK132" s="1"/>
      <c r="AL132" s="1"/>
      <c r="AM132" s="1"/>
      <c r="AN132" s="1"/>
      <c r="AO132" s="10"/>
    </row>
    <row r="133" spans="2:41" x14ac:dyDescent="0.25">
      <c r="B133" s="1"/>
      <c r="C133" s="10"/>
      <c r="D133" s="28"/>
      <c r="E133" s="28"/>
      <c r="F133" s="1"/>
      <c r="G133" s="22"/>
      <c r="H133" s="43"/>
      <c r="I133" s="42"/>
      <c r="J133" s="25"/>
      <c r="K133" s="18"/>
      <c r="L133" s="1"/>
      <c r="M133" s="43"/>
      <c r="N133" s="42"/>
      <c r="O133" s="1"/>
      <c r="P133" s="1"/>
      <c r="Q133" s="1"/>
      <c r="R133" s="1"/>
      <c r="S133" s="124"/>
      <c r="T133" s="122"/>
      <c r="U133" s="49"/>
      <c r="V133" s="96"/>
      <c r="W133" s="51"/>
      <c r="X133" s="49"/>
      <c r="Y133" s="51"/>
      <c r="Z133" s="25"/>
      <c r="AA133" s="25"/>
      <c r="AB133" s="25"/>
      <c r="AC133" s="25"/>
      <c r="AD133" s="25"/>
      <c r="AE133" s="25"/>
      <c r="AF133" s="25"/>
      <c r="AG133" s="25"/>
      <c r="AH133" s="25"/>
      <c r="AI133" s="25"/>
      <c r="AJ133" s="18"/>
      <c r="AK133" s="1"/>
      <c r="AL133" s="1"/>
      <c r="AM133" s="1"/>
      <c r="AN133" s="1"/>
      <c r="AO133" s="10"/>
    </row>
    <row r="134" spans="2:41" x14ac:dyDescent="0.25">
      <c r="B134" s="1"/>
      <c r="C134" s="10"/>
      <c r="D134" s="28"/>
      <c r="E134" s="28"/>
      <c r="F134" s="1"/>
      <c r="G134" s="22"/>
      <c r="H134" s="43"/>
      <c r="I134" s="42"/>
      <c r="J134" s="25"/>
      <c r="K134" s="18"/>
      <c r="L134" s="1"/>
      <c r="M134" s="43"/>
      <c r="N134" s="42"/>
      <c r="O134" s="1"/>
      <c r="P134" s="1"/>
      <c r="Q134" s="1"/>
      <c r="R134" s="1"/>
      <c r="S134" s="124"/>
      <c r="T134" s="122"/>
      <c r="U134" s="49"/>
      <c r="V134" s="96"/>
      <c r="W134" s="51"/>
      <c r="X134" s="49"/>
      <c r="Y134" s="51"/>
      <c r="Z134" s="25"/>
      <c r="AA134" s="25"/>
      <c r="AB134" s="25"/>
      <c r="AC134" s="25"/>
      <c r="AD134" s="25"/>
      <c r="AE134" s="25"/>
      <c r="AF134" s="25"/>
      <c r="AG134" s="25"/>
      <c r="AH134" s="25"/>
      <c r="AI134" s="25"/>
      <c r="AJ134" s="18"/>
      <c r="AK134" s="1"/>
      <c r="AL134" s="1"/>
      <c r="AM134" s="1"/>
      <c r="AN134" s="1"/>
      <c r="AO134" s="10"/>
    </row>
    <row r="135" spans="2:41" x14ac:dyDescent="0.25">
      <c r="B135" s="1"/>
      <c r="C135" s="10"/>
      <c r="D135" s="28"/>
      <c r="E135" s="28"/>
      <c r="F135" s="1"/>
      <c r="G135" s="22"/>
      <c r="H135" s="43"/>
      <c r="I135" s="42"/>
      <c r="J135" s="25"/>
      <c r="K135" s="18"/>
      <c r="L135" s="1"/>
      <c r="M135" s="43"/>
      <c r="N135" s="42"/>
      <c r="O135" s="1"/>
      <c r="P135" s="1"/>
      <c r="Q135" s="1"/>
      <c r="R135" s="1"/>
      <c r="S135" s="124"/>
      <c r="T135" s="122"/>
      <c r="U135" s="49"/>
      <c r="V135" s="96"/>
      <c r="W135" s="51"/>
      <c r="X135" s="49"/>
      <c r="Y135" s="51"/>
      <c r="Z135" s="25"/>
      <c r="AA135" s="25"/>
      <c r="AB135" s="25"/>
      <c r="AC135" s="25"/>
      <c r="AD135" s="25"/>
      <c r="AE135" s="25"/>
      <c r="AF135" s="25"/>
      <c r="AG135" s="25"/>
      <c r="AH135" s="25"/>
      <c r="AI135" s="25"/>
      <c r="AJ135" s="18"/>
      <c r="AK135" s="1"/>
      <c r="AL135" s="1"/>
      <c r="AM135" s="1"/>
      <c r="AN135" s="1"/>
      <c r="AO135" s="10"/>
    </row>
    <row r="136" spans="2:41" x14ac:dyDescent="0.25">
      <c r="B136" s="1"/>
      <c r="C136" s="10"/>
      <c r="D136" s="28"/>
      <c r="E136" s="28"/>
      <c r="F136" s="1"/>
      <c r="G136" s="22"/>
      <c r="H136" s="43"/>
      <c r="I136" s="42"/>
      <c r="J136" s="25"/>
      <c r="K136" s="18"/>
      <c r="L136" s="1"/>
      <c r="M136" s="43"/>
      <c r="N136" s="42"/>
      <c r="O136" s="1"/>
      <c r="P136" s="1"/>
      <c r="Q136" s="1"/>
      <c r="R136" s="1"/>
      <c r="S136" s="124"/>
      <c r="T136" s="122"/>
      <c r="U136" s="49"/>
      <c r="V136" s="96"/>
      <c r="W136" s="51"/>
      <c r="X136" s="49"/>
      <c r="Y136" s="51"/>
      <c r="Z136" s="25"/>
      <c r="AA136" s="25"/>
      <c r="AB136" s="25"/>
      <c r="AC136" s="25"/>
      <c r="AD136" s="25"/>
      <c r="AE136" s="25"/>
      <c r="AF136" s="25"/>
      <c r="AG136" s="25"/>
      <c r="AH136" s="25"/>
      <c r="AI136" s="25"/>
      <c r="AJ136" s="18"/>
      <c r="AK136" s="1"/>
      <c r="AL136" s="1"/>
      <c r="AM136" s="1"/>
      <c r="AN136" s="1"/>
      <c r="AO136" s="10"/>
    </row>
    <row r="137" spans="2:41" x14ac:dyDescent="0.25">
      <c r="B137" s="1"/>
      <c r="C137" s="10"/>
      <c r="D137" s="28"/>
      <c r="E137" s="28"/>
      <c r="F137" s="1"/>
      <c r="G137" s="22"/>
      <c r="H137" s="43"/>
      <c r="I137" s="42"/>
      <c r="J137" s="25"/>
      <c r="K137" s="18"/>
      <c r="L137" s="1"/>
      <c r="M137" s="43"/>
      <c r="N137" s="42"/>
      <c r="O137" s="1"/>
      <c r="P137" s="1"/>
      <c r="Q137" s="1"/>
      <c r="R137" s="1"/>
      <c r="S137" s="124"/>
      <c r="T137" s="122"/>
      <c r="U137" s="49"/>
      <c r="V137" s="96"/>
      <c r="W137" s="51"/>
      <c r="X137" s="49"/>
      <c r="Y137" s="51"/>
      <c r="Z137" s="25"/>
      <c r="AA137" s="25"/>
      <c r="AB137" s="25"/>
      <c r="AC137" s="25"/>
      <c r="AD137" s="25"/>
      <c r="AE137" s="25"/>
      <c r="AF137" s="25"/>
      <c r="AG137" s="25"/>
      <c r="AH137" s="25"/>
      <c r="AI137" s="25"/>
      <c r="AJ137" s="18"/>
      <c r="AK137" s="1"/>
      <c r="AL137" s="1"/>
      <c r="AM137" s="1"/>
      <c r="AN137" s="1"/>
      <c r="AO137" s="10"/>
    </row>
    <row r="138" spans="2:41" x14ac:dyDescent="0.25">
      <c r="B138" s="1"/>
      <c r="C138" s="10"/>
      <c r="D138" s="28"/>
      <c r="E138" s="28"/>
      <c r="F138" s="1"/>
      <c r="G138" s="22"/>
      <c r="H138" s="43"/>
      <c r="I138" s="42"/>
      <c r="J138" s="25"/>
      <c r="K138" s="18"/>
      <c r="L138" s="1"/>
      <c r="M138" s="43"/>
      <c r="N138" s="42"/>
      <c r="O138" s="1"/>
      <c r="P138" s="1"/>
      <c r="Q138" s="1"/>
      <c r="R138" s="1"/>
      <c r="S138" s="124"/>
      <c r="T138" s="122"/>
      <c r="U138" s="49"/>
      <c r="V138" s="96"/>
      <c r="W138" s="51"/>
      <c r="X138" s="49"/>
      <c r="Y138" s="51"/>
      <c r="Z138" s="25"/>
      <c r="AA138" s="25"/>
      <c r="AB138" s="25"/>
      <c r="AC138" s="25"/>
      <c r="AD138" s="25"/>
      <c r="AE138" s="25"/>
      <c r="AF138" s="25"/>
      <c r="AG138" s="25"/>
      <c r="AH138" s="25"/>
      <c r="AI138" s="25"/>
      <c r="AJ138" s="18"/>
      <c r="AK138" s="1"/>
      <c r="AL138" s="1"/>
      <c r="AM138" s="1"/>
      <c r="AN138" s="1"/>
      <c r="AO138" s="10"/>
    </row>
    <row r="139" spans="2:41" x14ac:dyDescent="0.25">
      <c r="B139" s="1"/>
      <c r="C139" s="10"/>
      <c r="D139" s="28"/>
      <c r="E139" s="28"/>
      <c r="F139" s="1"/>
      <c r="G139" s="22"/>
      <c r="H139" s="43"/>
      <c r="I139" s="42"/>
      <c r="J139" s="25"/>
      <c r="K139" s="18"/>
      <c r="L139" s="1"/>
      <c r="M139" s="43"/>
      <c r="N139" s="42"/>
      <c r="O139" s="1"/>
      <c r="P139" s="1"/>
      <c r="Q139" s="1"/>
      <c r="R139" s="1"/>
      <c r="S139" s="124"/>
      <c r="T139" s="122"/>
      <c r="U139" s="49"/>
      <c r="V139" s="96"/>
      <c r="W139" s="51"/>
      <c r="X139" s="49"/>
      <c r="Y139" s="51"/>
      <c r="Z139" s="25"/>
      <c r="AA139" s="25"/>
      <c r="AB139" s="25"/>
      <c r="AC139" s="25"/>
      <c r="AD139" s="25"/>
      <c r="AE139" s="25"/>
      <c r="AF139" s="25"/>
      <c r="AG139" s="25"/>
      <c r="AH139" s="25"/>
      <c r="AI139" s="25"/>
      <c r="AJ139" s="18"/>
      <c r="AK139" s="1"/>
      <c r="AL139" s="1"/>
      <c r="AM139" s="1"/>
      <c r="AN139" s="1"/>
      <c r="AO139" s="10"/>
    </row>
    <row r="140" spans="2:41" x14ac:dyDescent="0.25">
      <c r="B140" s="1"/>
      <c r="C140" s="10"/>
      <c r="D140" s="28"/>
      <c r="E140" s="28"/>
      <c r="F140" s="1"/>
      <c r="G140" s="22"/>
      <c r="H140" s="43"/>
      <c r="I140" s="42"/>
      <c r="J140" s="25"/>
      <c r="K140" s="18"/>
      <c r="L140" s="1"/>
      <c r="M140" s="43"/>
      <c r="N140" s="42"/>
      <c r="O140" s="1"/>
      <c r="P140" s="1"/>
      <c r="Q140" s="1"/>
      <c r="R140" s="1"/>
      <c r="S140" s="124"/>
      <c r="T140" s="122"/>
      <c r="U140" s="49"/>
      <c r="V140" s="96"/>
      <c r="W140" s="51"/>
      <c r="X140" s="49"/>
      <c r="Y140" s="51"/>
      <c r="Z140" s="25"/>
      <c r="AA140" s="25"/>
      <c r="AB140" s="25"/>
      <c r="AC140" s="25"/>
      <c r="AD140" s="25"/>
      <c r="AE140" s="25"/>
      <c r="AF140" s="25"/>
      <c r="AG140" s="25"/>
      <c r="AH140" s="25"/>
      <c r="AI140" s="25"/>
      <c r="AJ140" s="18"/>
      <c r="AK140" s="1"/>
      <c r="AL140" s="1"/>
      <c r="AM140" s="1"/>
      <c r="AN140" s="1"/>
      <c r="AO140" s="10"/>
    </row>
    <row r="141" spans="2:41" x14ac:dyDescent="0.25">
      <c r="B141" s="1"/>
      <c r="C141" s="10"/>
      <c r="D141" s="28"/>
      <c r="E141" s="28"/>
      <c r="F141" s="1"/>
      <c r="G141" s="22"/>
      <c r="H141" s="43"/>
      <c r="I141" s="42"/>
      <c r="J141" s="25"/>
      <c r="K141" s="18"/>
      <c r="L141" s="1"/>
      <c r="M141" s="43"/>
      <c r="N141" s="42"/>
      <c r="O141" s="1"/>
      <c r="P141" s="1"/>
      <c r="Q141" s="1"/>
      <c r="R141" s="1"/>
      <c r="S141" s="124"/>
      <c r="T141" s="122"/>
      <c r="U141" s="49"/>
      <c r="V141" s="96"/>
      <c r="W141" s="51"/>
      <c r="X141" s="49"/>
      <c r="Y141" s="51"/>
      <c r="Z141" s="25"/>
      <c r="AA141" s="25"/>
      <c r="AB141" s="25"/>
      <c r="AC141" s="25"/>
      <c r="AD141" s="25"/>
      <c r="AE141" s="25"/>
      <c r="AF141" s="25"/>
      <c r="AG141" s="25"/>
      <c r="AH141" s="25"/>
      <c r="AI141" s="25"/>
      <c r="AJ141" s="18"/>
      <c r="AK141" s="1"/>
      <c r="AL141" s="1"/>
      <c r="AM141" s="1"/>
      <c r="AN141" s="1"/>
      <c r="AO141" s="10"/>
    </row>
    <row r="142" spans="2:41" x14ac:dyDescent="0.25">
      <c r="B142" s="1"/>
      <c r="C142" s="10"/>
      <c r="D142" s="28"/>
      <c r="E142" s="28"/>
      <c r="F142" s="1"/>
      <c r="G142" s="22"/>
      <c r="H142" s="43"/>
      <c r="I142" s="42"/>
      <c r="J142" s="25"/>
      <c r="K142" s="18"/>
      <c r="L142" s="1"/>
      <c r="M142" s="43"/>
      <c r="N142" s="42"/>
      <c r="O142" s="1"/>
      <c r="P142" s="1"/>
      <c r="Q142" s="1"/>
      <c r="R142" s="1"/>
      <c r="S142" s="124"/>
      <c r="T142" s="122"/>
      <c r="U142" s="49"/>
      <c r="V142" s="96"/>
      <c r="W142" s="51"/>
      <c r="X142" s="49"/>
      <c r="Y142" s="51"/>
      <c r="Z142" s="25"/>
      <c r="AA142" s="25"/>
      <c r="AB142" s="25"/>
      <c r="AC142" s="25"/>
      <c r="AD142" s="25"/>
      <c r="AE142" s="25"/>
      <c r="AF142" s="25"/>
      <c r="AG142" s="25"/>
      <c r="AH142" s="25"/>
      <c r="AI142" s="25"/>
      <c r="AJ142" s="18"/>
      <c r="AK142" s="1"/>
      <c r="AL142" s="1"/>
      <c r="AM142" s="1"/>
      <c r="AN142" s="1"/>
      <c r="AO142" s="10"/>
    </row>
    <row r="143" spans="2:41" x14ac:dyDescent="0.25">
      <c r="B143" s="1"/>
      <c r="C143" s="10"/>
      <c r="D143" s="28"/>
      <c r="E143" s="28"/>
      <c r="F143" s="1"/>
      <c r="G143" s="22"/>
      <c r="H143" s="43"/>
      <c r="I143" s="42"/>
      <c r="J143" s="25"/>
      <c r="K143" s="18"/>
      <c r="L143" s="1"/>
      <c r="M143" s="43"/>
      <c r="N143" s="42"/>
      <c r="O143" s="1"/>
      <c r="P143" s="1"/>
      <c r="Q143" s="1"/>
      <c r="R143" s="1"/>
      <c r="S143" s="124"/>
      <c r="T143" s="122"/>
      <c r="U143" s="49"/>
      <c r="V143" s="96"/>
      <c r="W143" s="51"/>
      <c r="X143" s="49"/>
      <c r="Y143" s="51"/>
      <c r="Z143" s="25"/>
      <c r="AA143" s="25"/>
      <c r="AB143" s="25"/>
      <c r="AC143" s="25"/>
      <c r="AD143" s="25"/>
      <c r="AE143" s="25"/>
      <c r="AF143" s="25"/>
      <c r="AG143" s="25"/>
      <c r="AH143" s="25"/>
      <c r="AI143" s="25"/>
      <c r="AJ143" s="18"/>
      <c r="AK143" s="1"/>
      <c r="AL143" s="1"/>
      <c r="AM143" s="1"/>
      <c r="AN143" s="1"/>
      <c r="AO143" s="10"/>
    </row>
    <row r="144" spans="2:41" x14ac:dyDescent="0.25">
      <c r="B144" s="1"/>
      <c r="C144" s="10"/>
      <c r="D144" s="28"/>
      <c r="E144" s="28"/>
      <c r="F144" s="1"/>
      <c r="G144" s="22"/>
      <c r="H144" s="43"/>
      <c r="I144" s="42"/>
      <c r="J144" s="25"/>
      <c r="K144" s="18"/>
      <c r="L144" s="1"/>
      <c r="M144" s="43"/>
      <c r="N144" s="42"/>
      <c r="O144" s="1"/>
      <c r="P144" s="1"/>
      <c r="Q144" s="1"/>
      <c r="R144" s="1"/>
      <c r="S144" s="124"/>
      <c r="T144" s="122"/>
      <c r="U144" s="49"/>
      <c r="V144" s="96"/>
      <c r="W144" s="51"/>
      <c r="X144" s="49"/>
      <c r="Y144" s="51"/>
      <c r="Z144" s="25"/>
      <c r="AA144" s="25"/>
      <c r="AB144" s="25"/>
      <c r="AC144" s="25"/>
      <c r="AD144" s="25"/>
      <c r="AE144" s="25"/>
      <c r="AF144" s="25"/>
      <c r="AG144" s="25"/>
      <c r="AH144" s="25"/>
      <c r="AI144" s="25"/>
      <c r="AJ144" s="18"/>
      <c r="AK144" s="1"/>
      <c r="AL144" s="1"/>
      <c r="AM144" s="1"/>
      <c r="AN144" s="1"/>
      <c r="AO144" s="10"/>
    </row>
    <row r="145" spans="2:41" x14ac:dyDescent="0.25">
      <c r="B145" s="1"/>
      <c r="C145" s="10"/>
      <c r="D145" s="28"/>
      <c r="E145" s="28"/>
      <c r="F145" s="1"/>
      <c r="G145" s="22"/>
      <c r="H145" s="43"/>
      <c r="I145" s="42"/>
      <c r="J145" s="25"/>
      <c r="K145" s="18"/>
      <c r="L145" s="1"/>
      <c r="M145" s="43"/>
      <c r="N145" s="42"/>
      <c r="O145" s="1"/>
      <c r="P145" s="1"/>
      <c r="Q145" s="1"/>
      <c r="R145" s="1"/>
      <c r="S145" s="124"/>
      <c r="T145" s="122"/>
      <c r="U145" s="49"/>
      <c r="V145" s="96"/>
      <c r="W145" s="51"/>
      <c r="X145" s="49"/>
      <c r="Y145" s="51"/>
      <c r="Z145" s="25"/>
      <c r="AA145" s="25"/>
      <c r="AB145" s="25"/>
      <c r="AC145" s="25"/>
      <c r="AD145" s="25"/>
      <c r="AE145" s="25"/>
      <c r="AF145" s="25"/>
      <c r="AG145" s="25"/>
      <c r="AH145" s="25"/>
      <c r="AI145" s="25"/>
      <c r="AJ145" s="18"/>
      <c r="AK145" s="1"/>
      <c r="AL145" s="1"/>
      <c r="AM145" s="1"/>
      <c r="AN145" s="1"/>
      <c r="AO145" s="10"/>
    </row>
    <row r="146" spans="2:41" x14ac:dyDescent="0.25">
      <c r="B146" s="1"/>
      <c r="C146" s="10"/>
      <c r="D146" s="28"/>
      <c r="E146" s="28"/>
      <c r="F146" s="1"/>
      <c r="G146" s="22"/>
      <c r="H146" s="43"/>
      <c r="I146" s="42"/>
      <c r="J146" s="25"/>
      <c r="K146" s="18"/>
      <c r="L146" s="1"/>
      <c r="M146" s="43"/>
      <c r="N146" s="42"/>
      <c r="O146" s="1"/>
      <c r="P146" s="1"/>
      <c r="Q146" s="1"/>
      <c r="R146" s="1"/>
      <c r="S146" s="124"/>
      <c r="T146" s="122"/>
      <c r="U146" s="49"/>
      <c r="V146" s="96"/>
      <c r="W146" s="51"/>
      <c r="X146" s="49"/>
      <c r="Y146" s="51"/>
      <c r="Z146" s="25"/>
      <c r="AA146" s="25"/>
      <c r="AB146" s="25"/>
      <c r="AC146" s="25"/>
      <c r="AD146" s="25"/>
      <c r="AE146" s="25"/>
      <c r="AF146" s="25"/>
      <c r="AG146" s="25"/>
      <c r="AH146" s="25"/>
      <c r="AI146" s="25"/>
      <c r="AJ146" s="18"/>
      <c r="AK146" s="1"/>
      <c r="AL146" s="1"/>
      <c r="AM146" s="1"/>
      <c r="AN146" s="1"/>
      <c r="AO146" s="10"/>
    </row>
    <row r="147" spans="2:41" x14ac:dyDescent="0.25">
      <c r="B147" s="1"/>
      <c r="C147" s="10"/>
      <c r="D147" s="28"/>
      <c r="E147" s="28"/>
      <c r="F147" s="1"/>
      <c r="G147" s="22"/>
      <c r="H147" s="43"/>
      <c r="I147" s="42"/>
      <c r="J147" s="25"/>
      <c r="K147" s="18"/>
      <c r="L147" s="1"/>
      <c r="M147" s="43"/>
      <c r="N147" s="42"/>
      <c r="O147" s="1"/>
      <c r="P147" s="1"/>
      <c r="Q147" s="1"/>
      <c r="R147" s="1"/>
      <c r="S147" s="124"/>
      <c r="T147" s="122"/>
      <c r="U147" s="49"/>
      <c r="V147" s="96"/>
      <c r="W147" s="51"/>
      <c r="X147" s="49"/>
      <c r="Y147" s="51"/>
      <c r="Z147" s="25"/>
      <c r="AA147" s="25"/>
      <c r="AB147" s="25"/>
      <c r="AC147" s="25"/>
      <c r="AD147" s="25"/>
      <c r="AE147" s="25"/>
      <c r="AF147" s="25"/>
      <c r="AG147" s="25"/>
      <c r="AH147" s="25"/>
      <c r="AI147" s="25"/>
      <c r="AJ147" s="18"/>
      <c r="AK147" s="1"/>
      <c r="AL147" s="1"/>
      <c r="AM147" s="1"/>
      <c r="AN147" s="1"/>
      <c r="AO147" s="10"/>
    </row>
    <row r="148" spans="2:41" x14ac:dyDescent="0.25">
      <c r="B148" s="1"/>
      <c r="C148" s="10"/>
      <c r="D148" s="28"/>
      <c r="E148" s="28"/>
      <c r="F148" s="1"/>
      <c r="G148" s="22"/>
      <c r="H148" s="43"/>
      <c r="I148" s="42"/>
      <c r="J148" s="25"/>
      <c r="K148" s="18"/>
      <c r="L148" s="1"/>
      <c r="M148" s="43"/>
      <c r="N148" s="42"/>
      <c r="O148" s="1"/>
      <c r="P148" s="1"/>
      <c r="Q148" s="1"/>
      <c r="R148" s="1"/>
      <c r="S148" s="124"/>
      <c r="T148" s="122"/>
      <c r="U148" s="49"/>
      <c r="V148" s="96"/>
      <c r="W148" s="51"/>
      <c r="X148" s="49"/>
      <c r="Y148" s="51"/>
      <c r="Z148" s="25"/>
      <c r="AA148" s="25"/>
      <c r="AB148" s="25"/>
      <c r="AC148" s="25"/>
      <c r="AD148" s="25"/>
      <c r="AE148" s="25"/>
      <c r="AF148" s="25"/>
      <c r="AG148" s="25"/>
      <c r="AH148" s="25"/>
      <c r="AI148" s="25"/>
      <c r="AJ148" s="18"/>
      <c r="AK148" s="1"/>
      <c r="AL148" s="1"/>
      <c r="AM148" s="1"/>
      <c r="AN148" s="1"/>
      <c r="AO148" s="10"/>
    </row>
    <row r="149" spans="2:41" x14ac:dyDescent="0.25">
      <c r="B149" s="1"/>
      <c r="C149" s="10"/>
      <c r="D149" s="28"/>
      <c r="E149" s="28"/>
      <c r="F149" s="1"/>
      <c r="G149" s="22"/>
      <c r="H149" s="43"/>
      <c r="I149" s="42"/>
      <c r="J149" s="25"/>
      <c r="K149" s="18"/>
      <c r="L149" s="1"/>
      <c r="M149" s="43"/>
      <c r="N149" s="42"/>
      <c r="O149" s="1"/>
      <c r="P149" s="1"/>
      <c r="Q149" s="1"/>
      <c r="R149" s="1"/>
      <c r="S149" s="124"/>
      <c r="T149" s="122"/>
      <c r="U149" s="49"/>
      <c r="V149" s="96"/>
      <c r="W149" s="51"/>
      <c r="X149" s="49"/>
      <c r="Y149" s="51"/>
      <c r="Z149" s="25"/>
      <c r="AA149" s="25"/>
      <c r="AB149" s="25"/>
      <c r="AC149" s="25"/>
      <c r="AD149" s="25"/>
      <c r="AE149" s="25"/>
      <c r="AF149" s="25"/>
      <c r="AG149" s="25"/>
      <c r="AH149" s="25"/>
      <c r="AI149" s="25"/>
      <c r="AJ149" s="18"/>
      <c r="AK149" s="1"/>
      <c r="AL149" s="1"/>
      <c r="AM149" s="1"/>
      <c r="AN149" s="1"/>
      <c r="AO149" s="10"/>
    </row>
    <row r="150" spans="2:41" x14ac:dyDescent="0.25">
      <c r="B150" s="1"/>
      <c r="C150" s="10"/>
      <c r="D150" s="28"/>
      <c r="E150" s="28"/>
      <c r="F150" s="1"/>
      <c r="G150" s="22"/>
      <c r="H150" s="43"/>
      <c r="I150" s="42"/>
      <c r="J150" s="25"/>
      <c r="K150" s="18"/>
      <c r="L150" s="1"/>
      <c r="M150" s="43"/>
      <c r="N150" s="42"/>
      <c r="O150" s="1"/>
      <c r="P150" s="1"/>
      <c r="Q150" s="1"/>
      <c r="R150" s="1"/>
      <c r="S150" s="124"/>
      <c r="T150" s="122"/>
      <c r="U150" s="49"/>
      <c r="V150" s="96"/>
      <c r="W150" s="51"/>
      <c r="X150" s="49"/>
      <c r="Y150" s="51"/>
      <c r="Z150" s="25"/>
      <c r="AA150" s="25"/>
      <c r="AB150" s="25"/>
      <c r="AC150" s="25"/>
      <c r="AD150" s="25"/>
      <c r="AE150" s="25"/>
      <c r="AF150" s="25"/>
      <c r="AG150" s="25"/>
      <c r="AH150" s="25"/>
      <c r="AI150" s="25"/>
      <c r="AJ150" s="18"/>
      <c r="AK150" s="1"/>
      <c r="AL150" s="1"/>
      <c r="AM150" s="1"/>
      <c r="AN150" s="1"/>
      <c r="AO150" s="10"/>
    </row>
    <row r="151" spans="2:41" x14ac:dyDescent="0.25">
      <c r="B151" s="1"/>
      <c r="C151" s="10"/>
      <c r="D151" s="28"/>
      <c r="E151" s="28"/>
      <c r="F151" s="1"/>
      <c r="G151" s="22"/>
      <c r="H151" s="43"/>
      <c r="I151" s="42"/>
      <c r="J151" s="25"/>
      <c r="K151" s="18"/>
      <c r="L151" s="1"/>
      <c r="M151" s="43"/>
      <c r="N151" s="42"/>
      <c r="O151" s="1"/>
      <c r="P151" s="1"/>
      <c r="Q151" s="1"/>
      <c r="R151" s="1"/>
      <c r="S151" s="124"/>
      <c r="T151" s="122"/>
      <c r="U151" s="49"/>
      <c r="V151" s="96"/>
      <c r="W151" s="51"/>
      <c r="X151" s="49"/>
      <c r="Y151" s="51"/>
      <c r="Z151" s="25"/>
      <c r="AA151" s="25"/>
      <c r="AB151" s="25"/>
      <c r="AC151" s="25"/>
      <c r="AD151" s="25"/>
      <c r="AE151" s="25"/>
      <c r="AF151" s="25"/>
      <c r="AG151" s="25"/>
      <c r="AH151" s="25"/>
      <c r="AI151" s="25"/>
      <c r="AJ151" s="18"/>
      <c r="AK151" s="1"/>
      <c r="AL151" s="1"/>
      <c r="AM151" s="1"/>
      <c r="AN151" s="1"/>
      <c r="AO151" s="10"/>
    </row>
    <row r="152" spans="2:41" x14ac:dyDescent="0.25">
      <c r="B152" s="1"/>
      <c r="C152" s="10"/>
      <c r="D152" s="28"/>
      <c r="E152" s="28"/>
      <c r="F152" s="1"/>
      <c r="G152" s="22"/>
      <c r="H152" s="43"/>
      <c r="I152" s="42"/>
      <c r="J152" s="25"/>
      <c r="K152" s="18"/>
      <c r="L152" s="1"/>
      <c r="M152" s="43"/>
      <c r="N152" s="42"/>
      <c r="O152" s="1"/>
      <c r="P152" s="1"/>
      <c r="Q152" s="1"/>
      <c r="R152" s="1"/>
      <c r="S152" s="124"/>
      <c r="T152" s="122"/>
      <c r="U152" s="49"/>
      <c r="V152" s="96"/>
      <c r="W152" s="51"/>
      <c r="X152" s="49"/>
      <c r="Y152" s="51"/>
      <c r="Z152" s="25"/>
      <c r="AA152" s="25"/>
      <c r="AB152" s="25"/>
      <c r="AC152" s="25"/>
      <c r="AD152" s="25"/>
      <c r="AE152" s="25"/>
      <c r="AF152" s="25"/>
      <c r="AG152" s="25"/>
      <c r="AH152" s="25"/>
      <c r="AI152" s="25"/>
      <c r="AJ152" s="18"/>
      <c r="AK152" s="1"/>
      <c r="AL152" s="1"/>
      <c r="AM152" s="1"/>
      <c r="AN152" s="1"/>
      <c r="AO152" s="10"/>
    </row>
    <row r="153" spans="2:41" x14ac:dyDescent="0.25">
      <c r="B153" s="1"/>
      <c r="C153" s="10"/>
      <c r="D153" s="28"/>
      <c r="E153" s="28"/>
      <c r="F153" s="1"/>
      <c r="G153" s="22"/>
      <c r="H153" s="43"/>
      <c r="I153" s="42"/>
      <c r="J153" s="25"/>
      <c r="K153" s="18"/>
      <c r="L153" s="1"/>
      <c r="M153" s="43"/>
      <c r="N153" s="42"/>
      <c r="O153" s="1"/>
      <c r="P153" s="1"/>
      <c r="Q153" s="1"/>
      <c r="R153" s="1"/>
      <c r="S153" s="124"/>
      <c r="T153" s="122"/>
      <c r="U153" s="49"/>
      <c r="V153" s="96"/>
      <c r="W153" s="51"/>
      <c r="X153" s="49"/>
      <c r="Y153" s="51"/>
      <c r="Z153" s="25"/>
      <c r="AA153" s="25"/>
      <c r="AB153" s="25"/>
      <c r="AC153" s="25"/>
      <c r="AD153" s="25"/>
      <c r="AE153" s="25"/>
      <c r="AF153" s="25"/>
      <c r="AG153" s="25"/>
      <c r="AH153" s="25"/>
      <c r="AI153" s="25"/>
      <c r="AJ153" s="18"/>
      <c r="AK153" s="1"/>
      <c r="AL153" s="1"/>
      <c r="AM153" s="1"/>
      <c r="AN153" s="1"/>
      <c r="AO153" s="10"/>
    </row>
    <row r="154" spans="2:41" x14ac:dyDescent="0.25">
      <c r="B154" s="1"/>
      <c r="C154" s="10"/>
      <c r="D154" s="28"/>
      <c r="E154" s="28"/>
      <c r="F154" s="1"/>
      <c r="G154" s="22"/>
      <c r="H154" s="43"/>
      <c r="I154" s="42"/>
      <c r="J154" s="25"/>
      <c r="K154" s="18"/>
      <c r="L154" s="1"/>
      <c r="M154" s="43"/>
      <c r="N154" s="42"/>
      <c r="O154" s="1"/>
      <c r="P154" s="1"/>
      <c r="Q154" s="1"/>
      <c r="R154" s="1"/>
      <c r="S154" s="124"/>
      <c r="T154" s="122"/>
      <c r="U154" s="49"/>
      <c r="V154" s="96"/>
      <c r="W154" s="51"/>
      <c r="X154" s="49"/>
      <c r="Y154" s="51"/>
      <c r="Z154" s="25"/>
      <c r="AA154" s="25"/>
      <c r="AB154" s="25"/>
      <c r="AC154" s="25"/>
      <c r="AD154" s="25"/>
      <c r="AE154" s="25"/>
      <c r="AF154" s="25"/>
      <c r="AG154" s="25"/>
      <c r="AH154" s="25"/>
      <c r="AI154" s="25"/>
      <c r="AJ154" s="18"/>
      <c r="AK154" s="1"/>
      <c r="AL154" s="1"/>
      <c r="AM154" s="1"/>
      <c r="AN154" s="1"/>
      <c r="AO154" s="10"/>
    </row>
    <row r="155" spans="2:41" x14ac:dyDescent="0.25">
      <c r="J155" s="25"/>
      <c r="K155" s="18"/>
      <c r="AA155" s="25"/>
      <c r="AB155" s="25"/>
      <c r="AC155" s="25"/>
      <c r="AD155" s="25"/>
      <c r="AE155" s="25"/>
      <c r="AF155" s="25"/>
      <c r="AG155" s="25"/>
      <c r="AH155" s="25"/>
      <c r="AI155" s="25"/>
      <c r="AJ155" s="18"/>
    </row>
  </sheetData>
  <mergeCells count="16">
    <mergeCell ref="A12:E12"/>
    <mergeCell ref="A13:D13"/>
    <mergeCell ref="A14:D14"/>
    <mergeCell ref="AA6:AJ6"/>
    <mergeCell ref="AA5:AJ5"/>
    <mergeCell ref="AK6:AO6"/>
    <mergeCell ref="AK5:AO5"/>
    <mergeCell ref="O3:T3"/>
    <mergeCell ref="AK3:AN3"/>
    <mergeCell ref="B3:C3"/>
    <mergeCell ref="J3:K3"/>
    <mergeCell ref="D3:G3"/>
    <mergeCell ref="L3:N3"/>
    <mergeCell ref="H3:I3"/>
    <mergeCell ref="X3:AJ3"/>
    <mergeCell ref="U3:W3"/>
  </mergeCells>
  <dataValidations count="11">
    <dataValidation allowBlank="1" showInputMessage="1" showErrorMessage="1" promptTitle="Note" prompt="1st &amp; 2nd Reports: hospice; clinician office; facility; undisclosed; 3rd Report: retirement homes; assisted or supportive living; ambulatory setting; day program space; clinician’s office; funeral home; hotel/motel; undisclosed." sqref="S4"/>
    <dataValidation allowBlank="1" showInputMessage="1" showErrorMessage="1" promptTitle="Note" prompt="Alberta distinguished only between home &amp; institutional settings in the 1st interim report, not the kind of institution where EAS occurred.  EAS in hospices (if any)  was reported under &quot;Facility&quot; and captured under &quot;Other&quot; in the 1st &amp; 2nd reports." sqref="Q8 Q6"/>
    <dataValidation allowBlank="1" showInputMessage="1" showErrorMessage="1" promptTitle="Note" prompt="Alberta recorded EAS as occurring in homes or institutions, not identifying the kind of institution.  This number was reported under &quot;Facility&quot; in the first interim report." sqref="S6:T6"/>
    <dataValidation allowBlank="1" showInputMessage="1" showErrorMessage="1" promptTitle="Note" prompt="Alberta distinguished only between home and institutional settings in the first interim report.  It did not specify the kind of institution where EAS occurred.  This information was reported under &quot;Facility&quot; and captured under &quot;Other&quot; in the first report." sqref="P6"/>
    <dataValidation allowBlank="1" showInputMessage="1" showErrorMessage="1" prompt="Alberta distinguished only between home &amp; institutional settings in the 1st interim report, not the kind of institution where EAS occurred.  EAS in LTC etc. (if any)  was reported under &quot;Facility&quot; and captured under &quot;Other&quot; in the 1st &amp; 2nd reports." sqref="R6"/>
    <dataValidation allowBlank="1" showInputMessage="1" showErrorMessage="1" promptTitle="Note" prompt="Alberta included deaths by natural causes prior to administration of EAS under &quot;declined&quot;, so the actual number of refusals based on eligibility criteria is unknown." sqref="E6:F6"/>
    <dataValidation allowBlank="1" showInputMessage="1" showErrorMessage="1" promptTitle="Note" prompt="Alberta reported 61 under this category, but this reflected the number of 2nd assessments done, not the number of individual physicians involved." sqref="M6"/>
    <dataValidation allowBlank="1" showInputMessage="1" showErrorMessage="1" promptTitle="Note" prompt="Reported as 69%.  C69onverted here to 69% of &quot;Outcome: Provided.&quot;" sqref="U6"/>
    <dataValidation allowBlank="1" showInputMessage="1" showErrorMessage="1" promptTitle="Note" prompt="Reported as 31%.  Converted here to 31% of &quot;Outcome: Provided.&quot;" sqref="V6"/>
    <dataValidation allowBlank="1" showInputMessage="1" showErrorMessage="1" promptTitle="Note" prompt="Reported as 59%. Converted here to 59% of &quot;Outcome: Provided.&quot;" sqref="Y6"/>
    <dataValidation allowBlank="1" showInputMessage="1" showErrorMessage="1" promptTitle="Note" prompt="Reported as 41%.  Converted here to 41% of &quot;Outcome: Provided.&quot;" sqref="X6"/>
  </dataValidations>
  <hyperlinks>
    <hyperlink ref="A6" r:id="rId1"/>
    <hyperlink ref="A8" r:id="rId2"/>
    <hyperlink ref="A9" r:id="rId3"/>
    <hyperlink ref="A1" location="Introduction!A1" display="Contents"/>
  </hyperlinks>
  <pageMargins left="0.7" right="0.7" top="0.75" bottom="0.75" header="0.3" footer="0.3"/>
  <pageSetup orientation="portrait" horizontalDpi="0" verticalDpi="0"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55"/>
  <sheetViews>
    <sheetView workbookViewId="0">
      <pane xSplit="1" ySplit="4" topLeftCell="AF5" activePane="bottomRight" state="frozen"/>
      <selection pane="topRight" activeCell="B1" sqref="B1"/>
      <selection pane="bottomLeft" activeCell="A3" sqref="A3"/>
      <selection pane="bottomRight" activeCell="AI7" sqref="AI7"/>
    </sheetView>
  </sheetViews>
  <sheetFormatPr defaultRowHeight="15" x14ac:dyDescent="0.25"/>
  <cols>
    <col min="1" max="1" width="27.85546875" customWidth="1"/>
    <col min="2" max="2" width="22" customWidth="1"/>
    <col min="3" max="3" width="14.28515625" style="4" customWidth="1"/>
    <col min="4" max="4" width="15.5703125" style="26" customWidth="1"/>
    <col min="5" max="5" width="15.28515625" style="4" customWidth="1"/>
    <col min="6" max="6" width="12.42578125" customWidth="1"/>
    <col min="7" max="7" width="13" style="4" customWidth="1"/>
    <col min="8" max="8" width="15.28515625" style="26" customWidth="1"/>
    <col min="9" max="9" width="13.140625" style="4" customWidth="1"/>
    <col min="10" max="10" width="12.7109375" style="26" customWidth="1"/>
    <col min="11" max="11" width="13.7109375" style="4" customWidth="1"/>
    <col min="12" max="12" width="12.140625" customWidth="1"/>
    <col min="13" max="13" width="17.85546875" style="26" customWidth="1"/>
    <col min="14" max="14" width="13.42578125" style="4" customWidth="1"/>
    <col min="15" max="15" width="13.42578125" customWidth="1"/>
    <col min="16" max="16" width="10" customWidth="1"/>
    <col min="17" max="17" width="9.85546875" customWidth="1"/>
    <col min="18" max="18" width="21.85546875" customWidth="1"/>
    <col min="19" max="19" width="9.140625" style="26"/>
    <col min="20" max="20" width="14" style="107" customWidth="1"/>
    <col min="21" max="21" width="15" style="50" customWidth="1"/>
    <col min="22" max="22" width="17.28515625" style="112" customWidth="1"/>
    <col min="23" max="23" width="17.28515625" style="52" customWidth="1"/>
    <col min="24" max="24" width="9.140625" style="50"/>
    <col min="25" max="25" width="9.140625" style="52"/>
    <col min="26" max="35" width="9.140625" style="26"/>
    <col min="36" max="36" width="12.42578125" style="4" customWidth="1"/>
    <col min="38" max="38" width="17.85546875" customWidth="1"/>
    <col min="39" max="39" width="16" customWidth="1"/>
    <col min="41" max="41" width="15.140625" style="4" customWidth="1"/>
  </cols>
  <sheetData>
    <row r="1" spans="1:42" s="224" customFormat="1" x14ac:dyDescent="0.25">
      <c r="A1" s="283" t="s">
        <v>119</v>
      </c>
      <c r="C1" s="107"/>
      <c r="D1" s="229"/>
      <c r="E1" s="229"/>
      <c r="G1" s="107"/>
      <c r="H1" s="229"/>
      <c r="I1" s="107"/>
      <c r="J1" s="229"/>
      <c r="K1" s="107"/>
      <c r="M1" s="229"/>
      <c r="N1" s="107"/>
      <c r="S1" s="229"/>
      <c r="T1" s="107"/>
      <c r="U1" s="50"/>
      <c r="V1" s="112"/>
      <c r="W1" s="52"/>
      <c r="X1" s="50"/>
      <c r="Y1" s="112"/>
      <c r="Z1" s="229"/>
      <c r="AA1" s="229"/>
      <c r="AB1" s="229"/>
      <c r="AC1" s="229"/>
      <c r="AD1" s="229"/>
      <c r="AE1" s="229"/>
      <c r="AF1" s="229"/>
      <c r="AG1" s="229"/>
      <c r="AH1" s="229"/>
      <c r="AI1" s="229"/>
      <c r="AJ1" s="107"/>
      <c r="AO1" s="107"/>
    </row>
    <row r="2" spans="1:42" s="106" customFormat="1" ht="39.75" thickBot="1" x14ac:dyDescent="0.35">
      <c r="A2" s="133" t="s">
        <v>89</v>
      </c>
      <c r="C2" s="107"/>
      <c r="D2" s="26"/>
      <c r="E2" s="26"/>
      <c r="G2" s="107"/>
      <c r="H2" s="26"/>
      <c r="I2" s="107"/>
      <c r="J2" s="26"/>
      <c r="K2" s="107"/>
      <c r="M2" s="26"/>
      <c r="N2" s="107"/>
      <c r="S2" s="26"/>
      <c r="T2" s="107"/>
      <c r="U2" s="50"/>
      <c r="V2" s="112"/>
      <c r="W2" s="52"/>
      <c r="X2" s="50"/>
      <c r="Y2" s="112"/>
      <c r="Z2" s="26"/>
      <c r="AA2" s="26"/>
      <c r="AB2" s="26"/>
      <c r="AC2" s="26"/>
      <c r="AD2" s="26"/>
      <c r="AE2" s="26"/>
      <c r="AF2" s="26"/>
      <c r="AG2" s="26"/>
      <c r="AH2" s="26"/>
      <c r="AI2" s="26"/>
      <c r="AJ2" s="107"/>
      <c r="AO2" s="107"/>
    </row>
    <row r="3" spans="1:42" ht="21" customHeight="1" thickTop="1" thickBot="1" x14ac:dyDescent="0.35">
      <c r="A3" s="3" t="s">
        <v>77</v>
      </c>
      <c r="B3" s="388" t="s">
        <v>25</v>
      </c>
      <c r="C3" s="389"/>
      <c r="D3" s="397" t="s">
        <v>42</v>
      </c>
      <c r="E3" s="394"/>
      <c r="F3" s="394"/>
      <c r="G3" s="395"/>
      <c r="H3" s="397" t="s">
        <v>71</v>
      </c>
      <c r="I3" s="395"/>
      <c r="J3" s="397" t="s">
        <v>75</v>
      </c>
      <c r="K3" s="395"/>
      <c r="L3" s="487" t="s">
        <v>67</v>
      </c>
      <c r="M3" s="488"/>
      <c r="N3" s="489"/>
      <c r="O3" s="397" t="s">
        <v>37</v>
      </c>
      <c r="P3" s="394"/>
      <c r="Q3" s="394"/>
      <c r="R3" s="394"/>
      <c r="S3" s="394"/>
      <c r="T3" s="395"/>
      <c r="U3" s="403" t="s">
        <v>38</v>
      </c>
      <c r="V3" s="403"/>
      <c r="W3" s="404"/>
      <c r="X3" s="397" t="s">
        <v>55</v>
      </c>
      <c r="Y3" s="394"/>
      <c r="Z3" s="394"/>
      <c r="AA3" s="394"/>
      <c r="AB3" s="394"/>
      <c r="AC3" s="394"/>
      <c r="AD3" s="394"/>
      <c r="AE3" s="394"/>
      <c r="AF3" s="394"/>
      <c r="AG3" s="394"/>
      <c r="AH3" s="394"/>
      <c r="AI3" s="394"/>
      <c r="AJ3" s="395"/>
      <c r="AK3" s="397" t="s">
        <v>32</v>
      </c>
      <c r="AL3" s="394"/>
      <c r="AM3" s="394"/>
      <c r="AN3" s="394"/>
      <c r="AO3" s="395"/>
      <c r="AP3" s="3"/>
    </row>
    <row r="4" spans="1:42" ht="46.5" thickTop="1" thickBot="1" x14ac:dyDescent="0.3">
      <c r="A4" s="115" t="s">
        <v>107</v>
      </c>
      <c r="B4" s="7" t="s">
        <v>20</v>
      </c>
      <c r="C4" s="8" t="s">
        <v>19</v>
      </c>
      <c r="D4" s="46" t="s">
        <v>65</v>
      </c>
      <c r="E4" s="29" t="s">
        <v>60</v>
      </c>
      <c r="F4" s="7" t="s">
        <v>108</v>
      </c>
      <c r="G4" s="8" t="s">
        <v>21</v>
      </c>
      <c r="H4" s="23" t="s">
        <v>69</v>
      </c>
      <c r="I4" s="61" t="s">
        <v>70</v>
      </c>
      <c r="J4" s="23" t="s">
        <v>44</v>
      </c>
      <c r="K4" s="61" t="s">
        <v>43</v>
      </c>
      <c r="L4" s="7" t="s">
        <v>33</v>
      </c>
      <c r="M4" s="27" t="s">
        <v>27</v>
      </c>
      <c r="N4" s="9" t="s">
        <v>68</v>
      </c>
      <c r="O4" s="7" t="s">
        <v>2</v>
      </c>
      <c r="P4" s="7" t="s">
        <v>22</v>
      </c>
      <c r="Q4" s="7" t="s">
        <v>23</v>
      </c>
      <c r="R4" s="30" t="s">
        <v>45</v>
      </c>
      <c r="S4" s="86" t="s">
        <v>24</v>
      </c>
      <c r="T4" s="94" t="s">
        <v>41</v>
      </c>
      <c r="U4" s="48" t="s">
        <v>6</v>
      </c>
      <c r="V4" s="93" t="s">
        <v>5</v>
      </c>
      <c r="W4" s="94" t="s">
        <v>41</v>
      </c>
      <c r="X4" s="48" t="s">
        <v>3</v>
      </c>
      <c r="Y4" s="53" t="s">
        <v>4</v>
      </c>
      <c r="Z4" s="27" t="s">
        <v>28</v>
      </c>
      <c r="AA4" s="23" t="s">
        <v>46</v>
      </c>
      <c r="AB4" s="23" t="s">
        <v>47</v>
      </c>
      <c r="AC4" s="23" t="s">
        <v>48</v>
      </c>
      <c r="AD4" s="23" t="s">
        <v>49</v>
      </c>
      <c r="AE4" s="23" t="s">
        <v>50</v>
      </c>
      <c r="AF4" s="23" t="s">
        <v>51</v>
      </c>
      <c r="AG4" s="23" t="s">
        <v>52</v>
      </c>
      <c r="AH4" s="23" t="s">
        <v>53</v>
      </c>
      <c r="AI4" s="23" t="s">
        <v>54</v>
      </c>
      <c r="AJ4" s="29" t="s">
        <v>41</v>
      </c>
      <c r="AK4" s="7" t="s">
        <v>29</v>
      </c>
      <c r="AL4" s="148" t="s">
        <v>97</v>
      </c>
      <c r="AM4" s="148" t="s">
        <v>96</v>
      </c>
      <c r="AN4" s="7" t="s">
        <v>24</v>
      </c>
      <c r="AO4" s="37" t="s">
        <v>63</v>
      </c>
    </row>
    <row r="5" spans="1:42" ht="15.75" thickTop="1" x14ac:dyDescent="0.25">
      <c r="A5" s="35" t="s">
        <v>85</v>
      </c>
      <c r="B5" s="54">
        <f>B6</f>
        <v>46</v>
      </c>
      <c r="C5" s="55">
        <f t="shared" ref="C5:AK5" si="0">C6</f>
        <v>39</v>
      </c>
      <c r="D5" s="56" t="s">
        <v>61</v>
      </c>
      <c r="E5" s="55" t="s">
        <v>61</v>
      </c>
      <c r="F5" s="54" t="s">
        <v>61</v>
      </c>
      <c r="G5" s="55">
        <f t="shared" si="0"/>
        <v>11</v>
      </c>
      <c r="H5" s="56" t="s">
        <v>61</v>
      </c>
      <c r="I5" s="55" t="s">
        <v>61</v>
      </c>
      <c r="J5" s="146" t="s">
        <v>61</v>
      </c>
      <c r="K5" s="147" t="s">
        <v>61</v>
      </c>
      <c r="L5" s="54" t="s">
        <v>61</v>
      </c>
      <c r="M5" s="56">
        <f t="shared" si="0"/>
        <v>9</v>
      </c>
      <c r="N5" s="55" t="s">
        <v>61</v>
      </c>
      <c r="O5" s="54">
        <f t="shared" si="0"/>
        <v>0</v>
      </c>
      <c r="P5" s="54">
        <f t="shared" si="0"/>
        <v>8</v>
      </c>
      <c r="Q5" s="54" t="str">
        <f t="shared" si="0"/>
        <v>n/a</v>
      </c>
      <c r="R5" s="54" t="str">
        <f t="shared" si="0"/>
        <v>n/a</v>
      </c>
      <c r="S5" s="56">
        <f t="shared" si="0"/>
        <v>3</v>
      </c>
      <c r="T5" s="55">
        <f t="shared" si="0"/>
        <v>0</v>
      </c>
      <c r="U5" s="76">
        <f t="shared" si="0"/>
        <v>9.35</v>
      </c>
      <c r="V5" s="72">
        <f t="shared" si="0"/>
        <v>1.65</v>
      </c>
      <c r="W5" s="132">
        <f t="shared" si="0"/>
        <v>0</v>
      </c>
      <c r="X5" s="76">
        <f t="shared" si="0"/>
        <v>6.0500000000000007</v>
      </c>
      <c r="Y5" s="77">
        <f t="shared" si="0"/>
        <v>4.95</v>
      </c>
      <c r="Z5" s="56">
        <f t="shared" si="0"/>
        <v>77</v>
      </c>
      <c r="AA5" s="490" t="str">
        <f t="shared" si="0"/>
        <v>n/a</v>
      </c>
      <c r="AB5" s="490"/>
      <c r="AC5" s="490"/>
      <c r="AD5" s="490"/>
      <c r="AE5" s="490"/>
      <c r="AF5" s="490"/>
      <c r="AG5" s="490"/>
      <c r="AH5" s="490"/>
      <c r="AI5" s="490"/>
      <c r="AJ5" s="495"/>
      <c r="AK5" s="491" t="str">
        <f t="shared" si="0"/>
        <v>n/a</v>
      </c>
      <c r="AL5" s="485"/>
      <c r="AM5" s="485"/>
      <c r="AN5" s="485"/>
      <c r="AO5" s="486"/>
    </row>
    <row r="6" spans="1:42" x14ac:dyDescent="0.25">
      <c r="A6" s="204" t="s">
        <v>78</v>
      </c>
      <c r="B6" s="1">
        <v>46</v>
      </c>
      <c r="C6" s="10">
        <v>39</v>
      </c>
      <c r="D6" s="28" t="s">
        <v>56</v>
      </c>
      <c r="E6" s="18" t="s">
        <v>56</v>
      </c>
      <c r="F6" s="1" t="s">
        <v>35</v>
      </c>
      <c r="G6" s="42">
        <v>11</v>
      </c>
      <c r="H6" s="43" t="s">
        <v>56</v>
      </c>
      <c r="I6" s="42" t="s">
        <v>56</v>
      </c>
      <c r="J6" s="25" t="s">
        <v>56</v>
      </c>
      <c r="K6" s="18" t="s">
        <v>56</v>
      </c>
      <c r="L6" s="1" t="s">
        <v>56</v>
      </c>
      <c r="M6" s="43">
        <v>9</v>
      </c>
      <c r="N6" s="42" t="s">
        <v>56</v>
      </c>
      <c r="O6" s="1">
        <v>0</v>
      </c>
      <c r="P6" s="1">
        <v>8</v>
      </c>
      <c r="Q6" s="1" t="s">
        <v>26</v>
      </c>
      <c r="R6" s="1" t="s">
        <v>26</v>
      </c>
      <c r="S6" s="124">
        <v>3</v>
      </c>
      <c r="T6" s="122">
        <v>0</v>
      </c>
      <c r="U6" s="156">
        <f>G6*85%</f>
        <v>9.35</v>
      </c>
      <c r="V6" s="157">
        <f>G6*15%</f>
        <v>1.65</v>
      </c>
      <c r="W6" s="120">
        <v>0</v>
      </c>
      <c r="X6" s="156">
        <f>G6*55%</f>
        <v>6.0500000000000007</v>
      </c>
      <c r="Y6" s="158">
        <f>G6*45%</f>
        <v>4.95</v>
      </c>
      <c r="Z6" s="25">
        <v>77</v>
      </c>
      <c r="AA6" s="449" t="s">
        <v>26</v>
      </c>
      <c r="AB6" s="449"/>
      <c r="AC6" s="449"/>
      <c r="AD6" s="449"/>
      <c r="AE6" s="449"/>
      <c r="AF6" s="449"/>
      <c r="AG6" s="449"/>
      <c r="AH6" s="449"/>
      <c r="AI6" s="449"/>
      <c r="AJ6" s="450"/>
      <c r="AK6" s="451" t="s">
        <v>26</v>
      </c>
      <c r="AL6" s="452"/>
      <c r="AM6" s="452"/>
      <c r="AN6" s="452"/>
      <c r="AO6" s="450"/>
    </row>
    <row r="7" spans="1:42" x14ac:dyDescent="0.25">
      <c r="A7" s="35" t="s">
        <v>58</v>
      </c>
      <c r="B7" s="54">
        <f>SUM(B8+B9)</f>
        <v>158</v>
      </c>
      <c r="C7" s="55">
        <f t="shared" ref="C7:AK7" si="1">SUM(C8+C9)</f>
        <v>100</v>
      </c>
      <c r="D7" s="56" t="s">
        <v>61</v>
      </c>
      <c r="E7" s="55">
        <f>SUM(E8+E9)</f>
        <v>21</v>
      </c>
      <c r="F7" s="54" t="s">
        <v>61</v>
      </c>
      <c r="G7" s="55">
        <f t="shared" si="1"/>
        <v>57</v>
      </c>
      <c r="H7" s="56" t="s">
        <v>61</v>
      </c>
      <c r="I7" s="55" t="s">
        <v>61</v>
      </c>
      <c r="J7" s="56" t="s">
        <v>61</v>
      </c>
      <c r="K7" s="55" t="s">
        <v>61</v>
      </c>
      <c r="L7" s="54" t="s">
        <v>61</v>
      </c>
      <c r="M7" s="56" t="s">
        <v>61</v>
      </c>
      <c r="N7" s="55" t="s">
        <v>61</v>
      </c>
      <c r="O7" s="54" t="s">
        <v>61</v>
      </c>
      <c r="P7" s="54">
        <f t="shared" si="1"/>
        <v>33</v>
      </c>
      <c r="Q7" s="54" t="s">
        <v>61</v>
      </c>
      <c r="R7" s="54" t="s">
        <v>61</v>
      </c>
      <c r="S7" s="56" t="s">
        <v>61</v>
      </c>
      <c r="T7" s="55" t="s">
        <v>61</v>
      </c>
      <c r="U7" s="57" t="s">
        <v>61</v>
      </c>
      <c r="V7" s="111" t="s">
        <v>61</v>
      </c>
      <c r="W7" s="58">
        <f>G7-26-13</f>
        <v>18</v>
      </c>
      <c r="X7" s="109">
        <f t="shared" si="1"/>
        <v>33</v>
      </c>
      <c r="Y7" s="110">
        <f t="shared" si="1"/>
        <v>24</v>
      </c>
      <c r="Z7" s="56" t="s">
        <v>61</v>
      </c>
      <c r="AA7" s="56" t="s">
        <v>61</v>
      </c>
      <c r="AB7" s="56" t="s">
        <v>61</v>
      </c>
      <c r="AC7" s="56" t="s">
        <v>61</v>
      </c>
      <c r="AD7" s="56" t="s">
        <v>61</v>
      </c>
      <c r="AE7" s="56" t="s">
        <v>61</v>
      </c>
      <c r="AF7" s="56" t="s">
        <v>61</v>
      </c>
      <c r="AG7" s="56" t="s">
        <v>61</v>
      </c>
      <c r="AH7" s="56" t="s">
        <v>61</v>
      </c>
      <c r="AI7" s="56">
        <f t="shared" si="1"/>
        <v>0</v>
      </c>
      <c r="AJ7" s="55" t="s">
        <v>61</v>
      </c>
      <c r="AK7" s="54">
        <f t="shared" si="1"/>
        <v>42</v>
      </c>
      <c r="AL7" s="54" t="s">
        <v>61</v>
      </c>
      <c r="AM7" s="54" t="s">
        <v>61</v>
      </c>
      <c r="AN7" s="54" t="s">
        <v>61</v>
      </c>
      <c r="AO7" s="55">
        <f>G7-AK7</f>
        <v>15</v>
      </c>
    </row>
    <row r="8" spans="1:42" x14ac:dyDescent="0.25">
      <c r="A8" s="203" t="s">
        <v>79</v>
      </c>
      <c r="B8" s="1">
        <v>58</v>
      </c>
      <c r="C8" s="10">
        <v>38</v>
      </c>
      <c r="D8" s="28" t="s">
        <v>56</v>
      </c>
      <c r="E8" s="18">
        <v>11</v>
      </c>
      <c r="F8" s="1" t="s">
        <v>57</v>
      </c>
      <c r="G8" s="42">
        <v>18</v>
      </c>
      <c r="H8" s="43" t="s">
        <v>56</v>
      </c>
      <c r="I8" s="42" t="s">
        <v>56</v>
      </c>
      <c r="J8" s="25">
        <v>18</v>
      </c>
      <c r="K8" s="18">
        <v>0</v>
      </c>
      <c r="L8" s="1" t="s">
        <v>56</v>
      </c>
      <c r="M8" s="43" t="s">
        <v>56</v>
      </c>
      <c r="N8" s="42" t="s">
        <v>56</v>
      </c>
      <c r="O8" s="1" t="s">
        <v>57</v>
      </c>
      <c r="P8" s="1">
        <v>9</v>
      </c>
      <c r="Q8" s="1" t="s">
        <v>26</v>
      </c>
      <c r="R8" s="1" t="s">
        <v>26</v>
      </c>
      <c r="S8" s="124" t="s">
        <v>57</v>
      </c>
      <c r="T8" s="122" t="s">
        <v>100</v>
      </c>
      <c r="U8" s="32" t="s">
        <v>59</v>
      </c>
      <c r="V8" s="33" t="s">
        <v>57</v>
      </c>
      <c r="W8" s="17" t="s">
        <v>56</v>
      </c>
      <c r="X8" s="32">
        <v>11</v>
      </c>
      <c r="Y8" s="17">
        <v>7</v>
      </c>
      <c r="Z8" s="25" t="s">
        <v>56</v>
      </c>
      <c r="AA8" s="25" t="s">
        <v>57</v>
      </c>
      <c r="AB8" s="25" t="s">
        <v>57</v>
      </c>
      <c r="AC8" s="25" t="s">
        <v>57</v>
      </c>
      <c r="AD8" s="25" t="s">
        <v>57</v>
      </c>
      <c r="AE8" s="25" t="s">
        <v>57</v>
      </c>
      <c r="AF8" s="25" t="s">
        <v>57</v>
      </c>
      <c r="AG8" s="25" t="s">
        <v>57</v>
      </c>
      <c r="AH8" s="25" t="s">
        <v>57</v>
      </c>
      <c r="AI8" s="25">
        <v>0</v>
      </c>
      <c r="AJ8" s="18" t="s">
        <v>57</v>
      </c>
      <c r="AK8" s="1">
        <v>11</v>
      </c>
      <c r="AL8" s="1">
        <v>0</v>
      </c>
      <c r="AM8" s="1">
        <v>0</v>
      </c>
      <c r="AN8" s="1">
        <v>7</v>
      </c>
      <c r="AO8" s="10">
        <v>0</v>
      </c>
    </row>
    <row r="9" spans="1:42" x14ac:dyDescent="0.25">
      <c r="A9" s="203" t="s">
        <v>80</v>
      </c>
      <c r="B9" s="1">
        <v>100</v>
      </c>
      <c r="C9" s="10">
        <v>62</v>
      </c>
      <c r="D9" s="28" t="s">
        <v>57</v>
      </c>
      <c r="E9" s="18">
        <v>10</v>
      </c>
      <c r="F9" s="1">
        <v>23</v>
      </c>
      <c r="G9" s="42">
        <v>39</v>
      </c>
      <c r="H9" s="43" t="s">
        <v>56</v>
      </c>
      <c r="I9" s="42" t="s">
        <v>56</v>
      </c>
      <c r="J9" s="25" t="s">
        <v>56</v>
      </c>
      <c r="K9" s="18" t="s">
        <v>56</v>
      </c>
      <c r="L9" s="1" t="s">
        <v>56</v>
      </c>
      <c r="M9" s="43" t="s">
        <v>56</v>
      </c>
      <c r="N9" s="42" t="s">
        <v>56</v>
      </c>
      <c r="O9" s="1">
        <v>12</v>
      </c>
      <c r="P9" s="1">
        <v>24</v>
      </c>
      <c r="Q9" s="1">
        <v>0</v>
      </c>
      <c r="R9" s="1" t="s">
        <v>57</v>
      </c>
      <c r="S9" s="124" t="s">
        <v>57</v>
      </c>
      <c r="T9" s="122" t="s">
        <v>100</v>
      </c>
      <c r="U9" s="32">
        <v>26</v>
      </c>
      <c r="V9" s="33">
        <v>13</v>
      </c>
      <c r="W9" s="17">
        <v>0</v>
      </c>
      <c r="X9" s="32">
        <v>22</v>
      </c>
      <c r="Y9" s="17">
        <v>17</v>
      </c>
      <c r="Z9" s="25">
        <v>72.5</v>
      </c>
      <c r="AA9" s="25" t="s">
        <v>57</v>
      </c>
      <c r="AB9" s="25" t="s">
        <v>57</v>
      </c>
      <c r="AC9" s="25" t="s">
        <v>57</v>
      </c>
      <c r="AD9" s="25">
        <v>8</v>
      </c>
      <c r="AE9" s="25">
        <v>7</v>
      </c>
      <c r="AF9" s="25">
        <v>8</v>
      </c>
      <c r="AG9" s="25" t="s">
        <v>57</v>
      </c>
      <c r="AH9" s="25" t="s">
        <v>57</v>
      </c>
      <c r="AI9" s="25">
        <v>0</v>
      </c>
      <c r="AJ9" s="18">
        <v>0</v>
      </c>
      <c r="AK9" s="1">
        <v>31</v>
      </c>
      <c r="AL9" s="1" t="s">
        <v>57</v>
      </c>
      <c r="AM9" s="1" t="s">
        <v>57</v>
      </c>
      <c r="AN9" s="1" t="s">
        <v>57</v>
      </c>
      <c r="AO9" s="10">
        <v>0</v>
      </c>
    </row>
    <row r="10" spans="1:42" x14ac:dyDescent="0.25">
      <c r="B10" s="1"/>
      <c r="C10" s="10"/>
      <c r="D10" s="28"/>
      <c r="E10" s="18"/>
      <c r="F10" s="1"/>
      <c r="G10" s="42"/>
      <c r="H10" s="43"/>
      <c r="I10" s="42"/>
      <c r="J10" s="25"/>
      <c r="K10" s="18"/>
      <c r="L10" s="1"/>
      <c r="M10" s="43"/>
      <c r="N10" s="42"/>
      <c r="O10" s="1"/>
      <c r="P10" s="1"/>
      <c r="Q10" s="1"/>
      <c r="R10" s="1"/>
      <c r="S10" s="124"/>
      <c r="T10" s="122"/>
      <c r="U10" s="32"/>
      <c r="V10" s="33"/>
      <c r="W10" s="17"/>
      <c r="X10" s="32"/>
      <c r="Y10" s="17"/>
      <c r="Z10" s="25"/>
      <c r="AA10" s="25"/>
      <c r="AB10" s="25"/>
      <c r="AC10" s="25"/>
      <c r="AD10" s="25"/>
      <c r="AE10" s="25"/>
      <c r="AF10" s="25"/>
      <c r="AG10" s="25"/>
      <c r="AH10" s="25"/>
      <c r="AI10" s="25"/>
      <c r="AJ10" s="18"/>
      <c r="AK10" s="1"/>
      <c r="AL10" s="1"/>
      <c r="AM10" s="1"/>
      <c r="AN10" s="1"/>
      <c r="AO10" s="10"/>
    </row>
    <row r="11" spans="1:42" x14ac:dyDescent="0.25">
      <c r="A11" s="205" t="s">
        <v>83</v>
      </c>
      <c r="B11" s="118"/>
      <c r="C11" s="122"/>
      <c r="D11" s="124"/>
      <c r="E11" s="124"/>
      <c r="F11" s="1"/>
      <c r="G11" s="42"/>
      <c r="H11" s="43"/>
      <c r="I11" s="42"/>
      <c r="J11" s="25"/>
      <c r="K11" s="18"/>
      <c r="L11" s="1"/>
      <c r="M11" s="43"/>
      <c r="N11" s="42"/>
      <c r="O11" s="1"/>
      <c r="P11" s="1"/>
      <c r="Q11" s="1"/>
      <c r="R11" s="1"/>
      <c r="S11" s="124"/>
      <c r="T11" s="122"/>
      <c r="U11" s="32"/>
      <c r="V11" s="33"/>
      <c r="W11" s="17"/>
      <c r="X11" s="32"/>
      <c r="Y11" s="17"/>
      <c r="Z11" s="25"/>
      <c r="AA11" s="25"/>
      <c r="AB11" s="25"/>
      <c r="AC11" s="25"/>
      <c r="AD11" s="25"/>
      <c r="AE11" s="25"/>
      <c r="AF11" s="25"/>
      <c r="AG11" s="25"/>
      <c r="AH11" s="25"/>
      <c r="AI11" s="25"/>
      <c r="AJ11" s="18"/>
      <c r="AK11" s="1"/>
      <c r="AL11" s="1"/>
      <c r="AM11" s="1"/>
      <c r="AN11" s="1"/>
      <c r="AO11" s="10"/>
    </row>
    <row r="12" spans="1:42" x14ac:dyDescent="0.25">
      <c r="A12" s="401" t="s">
        <v>102</v>
      </c>
      <c r="B12" s="401"/>
      <c r="C12" s="401"/>
      <c r="D12" s="401"/>
      <c r="E12" s="401"/>
      <c r="F12" s="1"/>
      <c r="G12" s="42"/>
      <c r="H12" s="43"/>
      <c r="I12" s="42"/>
      <c r="J12" s="25"/>
      <c r="K12" s="18"/>
      <c r="L12" s="1"/>
      <c r="M12" s="43"/>
      <c r="N12" s="42"/>
      <c r="O12" s="1"/>
      <c r="P12" s="1"/>
      <c r="Q12" s="1"/>
      <c r="R12" s="1"/>
      <c r="S12" s="124"/>
      <c r="T12" s="122"/>
      <c r="U12" s="32"/>
      <c r="V12" s="33"/>
      <c r="W12" s="17"/>
      <c r="X12" s="32"/>
      <c r="Y12" s="17"/>
      <c r="Z12" s="25"/>
      <c r="AA12" s="25"/>
      <c r="AB12" s="25"/>
      <c r="AC12" s="25"/>
      <c r="AD12" s="25"/>
      <c r="AE12" s="25"/>
      <c r="AF12" s="25"/>
      <c r="AG12" s="25"/>
      <c r="AH12" s="25"/>
      <c r="AI12" s="25"/>
      <c r="AJ12" s="18"/>
      <c r="AK12" s="1"/>
      <c r="AL12" s="1"/>
      <c r="AM12" s="1"/>
      <c r="AN12" s="1"/>
      <c r="AO12" s="10"/>
    </row>
    <row r="13" spans="1:42" x14ac:dyDescent="0.25">
      <c r="A13" s="401" t="s">
        <v>103</v>
      </c>
      <c r="B13" s="401"/>
      <c r="C13" s="401"/>
      <c r="D13" s="401"/>
      <c r="E13" s="124"/>
      <c r="F13" s="1"/>
      <c r="G13" s="42"/>
      <c r="H13" s="43"/>
      <c r="I13" s="42"/>
      <c r="J13" s="25"/>
      <c r="K13" s="18"/>
      <c r="L13" s="1"/>
      <c r="M13" s="43"/>
      <c r="N13" s="42"/>
      <c r="O13" s="1"/>
      <c r="P13" s="1"/>
      <c r="Q13" s="1"/>
      <c r="R13" s="1"/>
      <c r="S13" s="124"/>
      <c r="T13" s="122"/>
      <c r="U13" s="32"/>
      <c r="V13" s="33"/>
      <c r="W13" s="17"/>
      <c r="X13" s="32"/>
      <c r="Y13" s="17"/>
      <c r="Z13" s="25"/>
      <c r="AA13" s="25"/>
      <c r="AB13" s="25"/>
      <c r="AC13" s="25"/>
      <c r="AD13" s="25"/>
      <c r="AE13" s="25"/>
      <c r="AF13" s="25"/>
      <c r="AG13" s="25"/>
      <c r="AH13" s="25"/>
      <c r="AI13" s="25"/>
      <c r="AJ13" s="18"/>
      <c r="AK13" s="1"/>
      <c r="AL13" s="1"/>
      <c r="AM13" s="1"/>
      <c r="AN13" s="1"/>
      <c r="AO13" s="10"/>
    </row>
    <row r="14" spans="1:42" x14ac:dyDescent="0.25">
      <c r="A14" s="401" t="s">
        <v>104</v>
      </c>
      <c r="B14" s="401"/>
      <c r="C14" s="401"/>
      <c r="D14" s="401"/>
      <c r="E14" s="124"/>
      <c r="F14" s="1"/>
      <c r="G14" s="42"/>
      <c r="H14" s="43"/>
      <c r="I14" s="42"/>
      <c r="J14" s="25"/>
      <c r="K14" s="18"/>
      <c r="L14" s="1"/>
      <c r="M14" s="43"/>
      <c r="N14" s="42"/>
      <c r="O14" s="1"/>
      <c r="P14" s="1"/>
      <c r="Q14" s="1"/>
      <c r="R14" s="1"/>
      <c r="S14" s="124"/>
      <c r="T14" s="122"/>
      <c r="U14" s="32"/>
      <c r="V14" s="33"/>
      <c r="W14" s="17"/>
      <c r="X14" s="32"/>
      <c r="Y14" s="17"/>
      <c r="Z14" s="25"/>
      <c r="AA14" s="25"/>
      <c r="AB14" s="25"/>
      <c r="AC14" s="25"/>
      <c r="AD14" s="25"/>
      <c r="AE14" s="25"/>
      <c r="AF14" s="25"/>
      <c r="AG14" s="25"/>
      <c r="AH14" s="25"/>
      <c r="AI14" s="25"/>
      <c r="AJ14" s="18"/>
      <c r="AK14" s="1"/>
      <c r="AL14" s="1"/>
      <c r="AM14" s="1"/>
      <c r="AN14" s="1"/>
      <c r="AO14" s="10"/>
    </row>
    <row r="15" spans="1:42" x14ac:dyDescent="0.25">
      <c r="B15" s="1"/>
      <c r="C15" s="10"/>
      <c r="D15" s="28"/>
      <c r="E15" s="18"/>
      <c r="F15" s="1"/>
      <c r="G15" s="42"/>
      <c r="H15" s="43"/>
      <c r="I15" s="42"/>
      <c r="J15" s="25"/>
      <c r="K15" s="18"/>
      <c r="L15" s="1"/>
      <c r="M15" s="43"/>
      <c r="N15" s="42"/>
      <c r="O15" s="1"/>
      <c r="P15" s="1"/>
      <c r="Q15" s="1"/>
      <c r="R15" s="1"/>
      <c r="S15" s="124"/>
      <c r="T15" s="122"/>
      <c r="U15" s="49"/>
      <c r="V15" s="96"/>
      <c r="W15" s="51"/>
      <c r="X15" s="49"/>
      <c r="Y15" s="51"/>
      <c r="Z15" s="25"/>
      <c r="AA15" s="25"/>
      <c r="AB15" s="25"/>
      <c r="AC15" s="25"/>
      <c r="AD15" s="25"/>
      <c r="AE15" s="25"/>
      <c r="AF15" s="25"/>
      <c r="AG15" s="25"/>
      <c r="AH15" s="25"/>
      <c r="AI15" s="25"/>
      <c r="AJ15" s="18"/>
      <c r="AK15" s="1"/>
      <c r="AL15" s="1"/>
      <c r="AM15" s="1"/>
      <c r="AN15" s="1"/>
      <c r="AO15" s="10"/>
    </row>
    <row r="16" spans="1:42" x14ac:dyDescent="0.25">
      <c r="B16" s="1"/>
      <c r="C16" s="10"/>
      <c r="D16" s="28"/>
      <c r="E16" s="18"/>
      <c r="F16" s="1"/>
      <c r="G16" s="42"/>
      <c r="H16" s="43"/>
      <c r="I16" s="42"/>
      <c r="J16" s="25"/>
      <c r="K16" s="18"/>
      <c r="L16" s="1"/>
      <c r="M16" s="43"/>
      <c r="N16" s="42"/>
      <c r="O16" s="1"/>
      <c r="P16" s="1"/>
      <c r="Q16" s="1"/>
      <c r="R16" s="1"/>
      <c r="S16" s="124"/>
      <c r="T16" s="122"/>
      <c r="U16" s="49"/>
      <c r="V16" s="96"/>
      <c r="W16" s="51"/>
      <c r="X16" s="49"/>
      <c r="Y16" s="51"/>
      <c r="Z16" s="25"/>
      <c r="AA16" s="25"/>
      <c r="AB16" s="25"/>
      <c r="AC16" s="25"/>
      <c r="AD16" s="25"/>
      <c r="AE16" s="25"/>
      <c r="AF16" s="25"/>
      <c r="AG16" s="25"/>
      <c r="AH16" s="25"/>
      <c r="AI16" s="25"/>
      <c r="AJ16" s="18"/>
      <c r="AK16" s="1"/>
      <c r="AL16" s="1"/>
      <c r="AM16" s="1"/>
      <c r="AN16" s="1"/>
      <c r="AO16" s="10"/>
    </row>
    <row r="17" spans="2:41" x14ac:dyDescent="0.25">
      <c r="B17" s="1"/>
      <c r="C17" s="10"/>
      <c r="D17" s="28"/>
      <c r="E17" s="18"/>
      <c r="F17" s="1"/>
      <c r="G17" s="42"/>
      <c r="H17" s="43"/>
      <c r="I17" s="42"/>
      <c r="J17" s="25"/>
      <c r="K17" s="18"/>
      <c r="L17" s="1"/>
      <c r="M17" s="43"/>
      <c r="N17" s="42"/>
      <c r="O17" s="1"/>
      <c r="P17" s="1"/>
      <c r="Q17" s="1"/>
      <c r="R17" s="1"/>
      <c r="S17" s="124"/>
      <c r="T17" s="122"/>
      <c r="U17" s="49"/>
      <c r="V17" s="96"/>
      <c r="W17" s="51"/>
      <c r="X17" s="49"/>
      <c r="Y17" s="51"/>
      <c r="Z17" s="25"/>
      <c r="AA17" s="25"/>
      <c r="AB17" s="25"/>
      <c r="AC17" s="25"/>
      <c r="AD17" s="25"/>
      <c r="AE17" s="25"/>
      <c r="AF17" s="25"/>
      <c r="AG17" s="25"/>
      <c r="AH17" s="25"/>
      <c r="AI17" s="25"/>
      <c r="AJ17" s="18"/>
      <c r="AK17" s="1"/>
      <c r="AL17" s="1"/>
      <c r="AM17" s="1"/>
      <c r="AN17" s="1"/>
      <c r="AO17" s="10"/>
    </row>
    <row r="18" spans="2:41" x14ac:dyDescent="0.25">
      <c r="B18" s="1"/>
      <c r="C18" s="10"/>
      <c r="D18" s="28"/>
      <c r="E18" s="18"/>
      <c r="F18" s="1"/>
      <c r="G18" s="42"/>
      <c r="H18" s="43"/>
      <c r="I18" s="42"/>
      <c r="J18" s="25"/>
      <c r="K18" s="18"/>
      <c r="L18" s="1"/>
      <c r="M18" s="43"/>
      <c r="N18" s="42"/>
      <c r="O18" s="1"/>
      <c r="P18" s="1"/>
      <c r="Q18" s="1"/>
      <c r="R18" s="1"/>
      <c r="S18" s="124"/>
      <c r="T18" s="122"/>
      <c r="U18" s="49"/>
      <c r="V18" s="96"/>
      <c r="W18" s="51"/>
      <c r="X18" s="49"/>
      <c r="Y18" s="51"/>
      <c r="Z18" s="25"/>
      <c r="AA18" s="25"/>
      <c r="AB18" s="25"/>
      <c r="AC18" s="25"/>
      <c r="AD18" s="25"/>
      <c r="AE18" s="25"/>
      <c r="AF18" s="25"/>
      <c r="AG18" s="25"/>
      <c r="AH18" s="25"/>
      <c r="AI18" s="25"/>
      <c r="AJ18" s="18"/>
      <c r="AK18" s="1"/>
      <c r="AL18" s="1"/>
      <c r="AM18" s="1"/>
      <c r="AN18" s="1"/>
      <c r="AO18" s="10"/>
    </row>
    <row r="19" spans="2:41" x14ac:dyDescent="0.25">
      <c r="B19" s="1"/>
      <c r="C19" s="10"/>
      <c r="D19" s="28"/>
      <c r="E19" s="18"/>
      <c r="F19" s="1"/>
      <c r="G19" s="42"/>
      <c r="H19" s="43"/>
      <c r="I19" s="42"/>
      <c r="J19" s="25"/>
      <c r="K19" s="18"/>
      <c r="L19" s="1"/>
      <c r="M19" s="43"/>
      <c r="N19" s="42"/>
      <c r="O19" s="1"/>
      <c r="P19" s="1"/>
      <c r="Q19" s="1"/>
      <c r="R19" s="1"/>
      <c r="S19" s="124"/>
      <c r="T19" s="122"/>
      <c r="U19" s="49"/>
      <c r="V19" s="96"/>
      <c r="W19" s="51"/>
      <c r="X19" s="49"/>
      <c r="Y19" s="51"/>
      <c r="Z19" s="25"/>
      <c r="AA19" s="25"/>
      <c r="AB19" s="25"/>
      <c r="AC19" s="25"/>
      <c r="AD19" s="25"/>
      <c r="AE19" s="25"/>
      <c r="AF19" s="25"/>
      <c r="AG19" s="25"/>
      <c r="AH19" s="25"/>
      <c r="AI19" s="25"/>
      <c r="AJ19" s="18"/>
      <c r="AK19" s="1"/>
      <c r="AL19" s="1"/>
      <c r="AM19" s="1"/>
      <c r="AN19" s="1"/>
      <c r="AO19" s="10"/>
    </row>
    <row r="20" spans="2:41" x14ac:dyDescent="0.25">
      <c r="B20" s="1"/>
      <c r="C20" s="10"/>
      <c r="D20" s="28"/>
      <c r="E20" s="18"/>
      <c r="F20" s="1"/>
      <c r="G20" s="42"/>
      <c r="H20" s="43"/>
      <c r="I20" s="42"/>
      <c r="J20" s="25"/>
      <c r="K20" s="18"/>
      <c r="L20" s="1"/>
      <c r="M20" s="43"/>
      <c r="N20" s="42"/>
      <c r="O20" s="1"/>
      <c r="P20" s="1"/>
      <c r="Q20" s="1"/>
      <c r="R20" s="1"/>
      <c r="S20" s="124"/>
      <c r="T20" s="122"/>
      <c r="U20" s="49"/>
      <c r="V20" s="96"/>
      <c r="W20" s="51"/>
      <c r="X20" s="49"/>
      <c r="Y20" s="51"/>
      <c r="Z20" s="25"/>
      <c r="AA20" s="25"/>
      <c r="AB20" s="25"/>
      <c r="AC20" s="25"/>
      <c r="AD20" s="25"/>
      <c r="AE20" s="25"/>
      <c r="AF20" s="25"/>
      <c r="AG20" s="25"/>
      <c r="AH20" s="25"/>
      <c r="AI20" s="25"/>
      <c r="AJ20" s="18"/>
      <c r="AK20" s="1"/>
      <c r="AL20" s="1"/>
      <c r="AM20" s="1"/>
      <c r="AN20" s="1"/>
      <c r="AO20" s="10"/>
    </row>
    <row r="21" spans="2:41" x14ac:dyDescent="0.25">
      <c r="B21" s="1"/>
      <c r="C21" s="10"/>
      <c r="D21" s="28"/>
      <c r="E21" s="18"/>
      <c r="F21" s="1"/>
      <c r="G21" s="42"/>
      <c r="H21" s="43"/>
      <c r="I21" s="42"/>
      <c r="J21" s="25"/>
      <c r="K21" s="18"/>
      <c r="L21" s="1"/>
      <c r="M21" s="43"/>
      <c r="N21" s="42"/>
      <c r="O21" s="1"/>
      <c r="P21" s="1"/>
      <c r="Q21" s="1"/>
      <c r="R21" s="1"/>
      <c r="S21" s="124"/>
      <c r="T21" s="122"/>
      <c r="U21" s="49"/>
      <c r="V21" s="96"/>
      <c r="W21" s="51"/>
      <c r="X21" s="49"/>
      <c r="Y21" s="51"/>
      <c r="Z21" s="25"/>
      <c r="AA21" s="25"/>
      <c r="AB21" s="25"/>
      <c r="AC21" s="25"/>
      <c r="AD21" s="25"/>
      <c r="AE21" s="25"/>
      <c r="AF21" s="25"/>
      <c r="AG21" s="25"/>
      <c r="AH21" s="25"/>
      <c r="AI21" s="25"/>
      <c r="AJ21" s="18"/>
      <c r="AK21" s="1"/>
      <c r="AL21" s="1"/>
      <c r="AM21" s="1"/>
      <c r="AN21" s="1"/>
      <c r="AO21" s="10"/>
    </row>
    <row r="22" spans="2:41" x14ac:dyDescent="0.25">
      <c r="B22" s="1"/>
      <c r="C22" s="10"/>
      <c r="D22" s="28"/>
      <c r="E22" s="18"/>
      <c r="F22" s="1"/>
      <c r="G22" s="42"/>
      <c r="H22" s="43"/>
      <c r="I22" s="42"/>
      <c r="J22" s="25"/>
      <c r="K22" s="18"/>
      <c r="L22" s="1"/>
      <c r="M22" s="43"/>
      <c r="N22" s="42"/>
      <c r="O22" s="1"/>
      <c r="P22" s="1"/>
      <c r="Q22" s="1"/>
      <c r="R22" s="1"/>
      <c r="S22" s="124"/>
      <c r="T22" s="122"/>
      <c r="U22" s="49"/>
      <c r="V22" s="96"/>
      <c r="W22" s="51"/>
      <c r="X22" s="49"/>
      <c r="Y22" s="51"/>
      <c r="Z22" s="25"/>
      <c r="AA22" s="25"/>
      <c r="AB22" s="25"/>
      <c r="AC22" s="25"/>
      <c r="AD22" s="25"/>
      <c r="AE22" s="25"/>
      <c r="AF22" s="25"/>
      <c r="AG22" s="25"/>
      <c r="AH22" s="25"/>
      <c r="AI22" s="25"/>
      <c r="AJ22" s="18"/>
      <c r="AK22" s="1"/>
      <c r="AL22" s="1"/>
      <c r="AM22" s="1"/>
      <c r="AN22" s="1"/>
      <c r="AO22" s="10"/>
    </row>
    <row r="23" spans="2:41" x14ac:dyDescent="0.25">
      <c r="B23" s="1"/>
      <c r="C23" s="10"/>
      <c r="D23" s="28"/>
      <c r="E23" s="18"/>
      <c r="F23" s="1"/>
      <c r="G23" s="42"/>
      <c r="H23" s="43"/>
      <c r="I23" s="42"/>
      <c r="J23" s="25"/>
      <c r="K23" s="18"/>
      <c r="L23" s="1"/>
      <c r="M23" s="43"/>
      <c r="N23" s="42"/>
      <c r="O23" s="1"/>
      <c r="P23" s="1"/>
      <c r="Q23" s="1"/>
      <c r="R23" s="1"/>
      <c r="S23" s="124"/>
      <c r="T23" s="122"/>
      <c r="U23" s="49"/>
      <c r="V23" s="96"/>
      <c r="W23" s="51"/>
      <c r="X23" s="49"/>
      <c r="Y23" s="51"/>
      <c r="Z23" s="25"/>
      <c r="AA23" s="25"/>
      <c r="AB23" s="25"/>
      <c r="AC23" s="25"/>
      <c r="AD23" s="25"/>
      <c r="AE23" s="25"/>
      <c r="AF23" s="25"/>
      <c r="AG23" s="25"/>
      <c r="AH23" s="25"/>
      <c r="AI23" s="25"/>
      <c r="AJ23" s="18"/>
      <c r="AK23" s="1"/>
      <c r="AL23" s="1"/>
      <c r="AM23" s="1"/>
      <c r="AN23" s="1"/>
      <c r="AO23" s="10"/>
    </row>
    <row r="24" spans="2:41" x14ac:dyDescent="0.25">
      <c r="B24" s="1"/>
      <c r="C24" s="10"/>
      <c r="D24" s="28"/>
      <c r="E24" s="18"/>
      <c r="F24" s="1"/>
      <c r="G24" s="42"/>
      <c r="H24" s="43"/>
      <c r="I24" s="42"/>
      <c r="J24" s="25"/>
      <c r="K24" s="18"/>
      <c r="L24" s="1"/>
      <c r="M24" s="43"/>
      <c r="N24" s="42"/>
      <c r="O24" s="1"/>
      <c r="P24" s="1"/>
      <c r="Q24" s="1"/>
      <c r="R24" s="1"/>
      <c r="S24" s="124"/>
      <c r="T24" s="122"/>
      <c r="U24" s="49"/>
      <c r="V24" s="96"/>
      <c r="W24" s="51"/>
      <c r="X24" s="49"/>
      <c r="Y24" s="51"/>
      <c r="Z24" s="25"/>
      <c r="AA24" s="25"/>
      <c r="AB24" s="25"/>
      <c r="AC24" s="25"/>
      <c r="AD24" s="25"/>
      <c r="AE24" s="25"/>
      <c r="AF24" s="25"/>
      <c r="AG24" s="25"/>
      <c r="AH24" s="25"/>
      <c r="AI24" s="25"/>
      <c r="AJ24" s="18"/>
      <c r="AK24" s="1"/>
      <c r="AL24" s="1"/>
      <c r="AM24" s="1"/>
      <c r="AN24" s="1"/>
      <c r="AO24" s="10"/>
    </row>
    <row r="25" spans="2:41" x14ac:dyDescent="0.25">
      <c r="B25" s="1"/>
      <c r="C25" s="10"/>
      <c r="D25" s="28"/>
      <c r="E25" s="18"/>
      <c r="F25" s="1"/>
      <c r="G25" s="42"/>
      <c r="H25" s="43"/>
      <c r="I25" s="42"/>
      <c r="J25" s="25"/>
      <c r="K25" s="18"/>
      <c r="L25" s="1"/>
      <c r="M25" s="43"/>
      <c r="N25" s="42"/>
      <c r="O25" s="1"/>
      <c r="P25" s="1"/>
      <c r="Q25" s="1"/>
      <c r="R25" s="1"/>
      <c r="S25" s="124"/>
      <c r="T25" s="122"/>
      <c r="U25" s="49"/>
      <c r="V25" s="96"/>
      <c r="W25" s="51"/>
      <c r="X25" s="49"/>
      <c r="Y25" s="51"/>
      <c r="Z25" s="25"/>
      <c r="AA25" s="25"/>
      <c r="AB25" s="25"/>
      <c r="AC25" s="25"/>
      <c r="AD25" s="25"/>
      <c r="AE25" s="25"/>
      <c r="AF25" s="25"/>
      <c r="AG25" s="25"/>
      <c r="AH25" s="25"/>
      <c r="AI25" s="25"/>
      <c r="AJ25" s="18"/>
      <c r="AK25" s="1"/>
      <c r="AL25" s="1"/>
      <c r="AM25" s="1"/>
      <c r="AN25" s="1"/>
      <c r="AO25" s="10"/>
    </row>
    <row r="26" spans="2:41" x14ac:dyDescent="0.25">
      <c r="B26" s="1"/>
      <c r="C26" s="10"/>
      <c r="D26" s="28"/>
      <c r="E26" s="18"/>
      <c r="F26" s="1"/>
      <c r="G26" s="42"/>
      <c r="H26" s="43"/>
      <c r="I26" s="42"/>
      <c r="J26" s="25"/>
      <c r="K26" s="18"/>
      <c r="L26" s="1"/>
      <c r="M26" s="43"/>
      <c r="N26" s="42"/>
      <c r="O26" s="1"/>
      <c r="P26" s="1"/>
      <c r="Q26" s="1"/>
      <c r="R26" s="1"/>
      <c r="S26" s="124"/>
      <c r="T26" s="122"/>
      <c r="U26" s="49"/>
      <c r="V26" s="96"/>
      <c r="W26" s="51"/>
      <c r="X26" s="49"/>
      <c r="Y26" s="51"/>
      <c r="Z26" s="25"/>
      <c r="AA26" s="25"/>
      <c r="AB26" s="25"/>
      <c r="AC26" s="25"/>
      <c r="AD26" s="25"/>
      <c r="AE26" s="25"/>
      <c r="AF26" s="25"/>
      <c r="AG26" s="25"/>
      <c r="AH26" s="25"/>
      <c r="AI26" s="25"/>
      <c r="AJ26" s="18"/>
      <c r="AK26" s="1"/>
      <c r="AL26" s="1"/>
      <c r="AM26" s="1"/>
      <c r="AN26" s="1"/>
      <c r="AO26" s="10"/>
    </row>
    <row r="27" spans="2:41" x14ac:dyDescent="0.25">
      <c r="B27" s="1"/>
      <c r="C27" s="10"/>
      <c r="D27" s="28"/>
      <c r="E27" s="18"/>
      <c r="F27" s="1"/>
      <c r="G27" s="42"/>
      <c r="H27" s="43"/>
      <c r="I27" s="42"/>
      <c r="J27" s="25"/>
      <c r="K27" s="18"/>
      <c r="L27" s="1"/>
      <c r="M27" s="43"/>
      <c r="N27" s="42"/>
      <c r="O27" s="1"/>
      <c r="P27" s="1"/>
      <c r="Q27" s="1"/>
      <c r="R27" s="1"/>
      <c r="S27" s="124"/>
      <c r="T27" s="122"/>
      <c r="U27" s="49"/>
      <c r="V27" s="96"/>
      <c r="W27" s="51"/>
      <c r="X27" s="49"/>
      <c r="Y27" s="51"/>
      <c r="Z27" s="25"/>
      <c r="AA27" s="25"/>
      <c r="AB27" s="25"/>
      <c r="AC27" s="25"/>
      <c r="AD27" s="25"/>
      <c r="AE27" s="25"/>
      <c r="AF27" s="25"/>
      <c r="AG27" s="25"/>
      <c r="AH27" s="25"/>
      <c r="AI27" s="25"/>
      <c r="AJ27" s="18"/>
      <c r="AK27" s="1"/>
      <c r="AL27" s="1"/>
      <c r="AM27" s="1"/>
      <c r="AN27" s="1"/>
      <c r="AO27" s="10"/>
    </row>
    <row r="28" spans="2:41" x14ac:dyDescent="0.25">
      <c r="B28" s="1"/>
      <c r="C28" s="10"/>
      <c r="D28" s="28"/>
      <c r="E28" s="18"/>
      <c r="F28" s="1"/>
      <c r="G28" s="42"/>
      <c r="H28" s="43"/>
      <c r="I28" s="42"/>
      <c r="J28" s="25"/>
      <c r="K28" s="18"/>
      <c r="L28" s="1"/>
      <c r="M28" s="43"/>
      <c r="N28" s="42"/>
      <c r="O28" s="1"/>
      <c r="P28" s="1"/>
      <c r="Q28" s="1"/>
      <c r="R28" s="1"/>
      <c r="S28" s="124"/>
      <c r="T28" s="122"/>
      <c r="U28" s="49"/>
      <c r="V28" s="96"/>
      <c r="W28" s="51"/>
      <c r="X28" s="49"/>
      <c r="Y28" s="51"/>
      <c r="Z28" s="25"/>
      <c r="AA28" s="25"/>
      <c r="AB28" s="25"/>
      <c r="AC28" s="25"/>
      <c r="AD28" s="25"/>
      <c r="AE28" s="25"/>
      <c r="AF28" s="25"/>
      <c r="AG28" s="25"/>
      <c r="AH28" s="25"/>
      <c r="AI28" s="25"/>
      <c r="AJ28" s="18"/>
      <c r="AK28" s="1"/>
      <c r="AL28" s="1"/>
      <c r="AM28" s="1"/>
      <c r="AN28" s="1"/>
      <c r="AO28" s="10"/>
    </row>
    <row r="29" spans="2:41" x14ac:dyDescent="0.25">
      <c r="B29" s="1"/>
      <c r="C29" s="10"/>
      <c r="D29" s="28"/>
      <c r="E29" s="18"/>
      <c r="F29" s="1"/>
      <c r="G29" s="42"/>
      <c r="H29" s="43"/>
      <c r="I29" s="42"/>
      <c r="J29" s="25"/>
      <c r="K29" s="18"/>
      <c r="L29" s="1"/>
      <c r="M29" s="43"/>
      <c r="N29" s="42"/>
      <c r="O29" s="1"/>
      <c r="P29" s="1"/>
      <c r="Q29" s="1"/>
      <c r="R29" s="1"/>
      <c r="S29" s="124"/>
      <c r="T29" s="122"/>
      <c r="U29" s="49"/>
      <c r="V29" s="96"/>
      <c r="W29" s="51"/>
      <c r="X29" s="49"/>
      <c r="Y29" s="51"/>
      <c r="Z29" s="25"/>
      <c r="AA29" s="25"/>
      <c r="AB29" s="25"/>
      <c r="AC29" s="25"/>
      <c r="AD29" s="25"/>
      <c r="AE29" s="25"/>
      <c r="AF29" s="25"/>
      <c r="AG29" s="25"/>
      <c r="AH29" s="25"/>
      <c r="AI29" s="25"/>
      <c r="AJ29" s="18"/>
      <c r="AK29" s="1"/>
      <c r="AL29" s="1"/>
      <c r="AM29" s="1"/>
      <c r="AN29" s="1"/>
      <c r="AO29" s="10"/>
    </row>
    <row r="30" spans="2:41" x14ac:dyDescent="0.25">
      <c r="B30" s="1"/>
      <c r="C30" s="10"/>
      <c r="D30" s="28"/>
      <c r="E30" s="18"/>
      <c r="F30" s="1"/>
      <c r="G30" s="42"/>
      <c r="H30" s="43"/>
      <c r="I30" s="42"/>
      <c r="J30" s="25"/>
      <c r="K30" s="18"/>
      <c r="L30" s="1"/>
      <c r="M30" s="43"/>
      <c r="N30" s="42"/>
      <c r="O30" s="1"/>
      <c r="P30" s="1"/>
      <c r="Q30" s="1"/>
      <c r="R30" s="1"/>
      <c r="S30" s="124"/>
      <c r="T30" s="122"/>
      <c r="U30" s="49"/>
      <c r="V30" s="96"/>
      <c r="W30" s="51"/>
      <c r="X30" s="49"/>
      <c r="Y30" s="51"/>
      <c r="Z30" s="25"/>
      <c r="AA30" s="25"/>
      <c r="AB30" s="25"/>
      <c r="AC30" s="25"/>
      <c r="AD30" s="25"/>
      <c r="AE30" s="25"/>
      <c r="AF30" s="25"/>
      <c r="AG30" s="25"/>
      <c r="AH30" s="25"/>
      <c r="AI30" s="25"/>
      <c r="AJ30" s="18"/>
      <c r="AK30" s="1"/>
      <c r="AL30" s="1"/>
      <c r="AM30" s="1"/>
      <c r="AN30" s="1"/>
      <c r="AO30" s="10"/>
    </row>
    <row r="31" spans="2:41" x14ac:dyDescent="0.25">
      <c r="B31" s="1"/>
      <c r="C31" s="10"/>
      <c r="D31" s="28"/>
      <c r="E31" s="18"/>
      <c r="F31" s="1"/>
      <c r="G31" s="42"/>
      <c r="H31" s="43"/>
      <c r="I31" s="42"/>
      <c r="J31" s="25"/>
      <c r="K31" s="18"/>
      <c r="L31" s="1"/>
      <c r="M31" s="43"/>
      <c r="N31" s="42"/>
      <c r="O31" s="1"/>
      <c r="P31" s="1"/>
      <c r="Q31" s="1"/>
      <c r="R31" s="1"/>
      <c r="S31" s="124"/>
      <c r="T31" s="122"/>
      <c r="U31" s="49"/>
      <c r="V31" s="96"/>
      <c r="W31" s="51"/>
      <c r="X31" s="49"/>
      <c r="Y31" s="51"/>
      <c r="Z31" s="25"/>
      <c r="AA31" s="25"/>
      <c r="AB31" s="25"/>
      <c r="AC31" s="25"/>
      <c r="AD31" s="25"/>
      <c r="AE31" s="25"/>
      <c r="AF31" s="25"/>
      <c r="AG31" s="25"/>
      <c r="AH31" s="25"/>
      <c r="AI31" s="25"/>
      <c r="AJ31" s="18"/>
      <c r="AK31" s="1"/>
      <c r="AL31" s="1"/>
      <c r="AM31" s="1"/>
      <c r="AN31" s="1"/>
      <c r="AO31" s="10"/>
    </row>
    <row r="32" spans="2:41" x14ac:dyDescent="0.25">
      <c r="B32" s="1"/>
      <c r="C32" s="10"/>
      <c r="D32" s="28"/>
      <c r="E32" s="18"/>
      <c r="F32" s="1"/>
      <c r="G32" s="42"/>
      <c r="H32" s="43"/>
      <c r="I32" s="42"/>
      <c r="J32" s="25"/>
      <c r="K32" s="18"/>
      <c r="L32" s="1"/>
      <c r="M32" s="43"/>
      <c r="N32" s="42"/>
      <c r="O32" s="1"/>
      <c r="P32" s="1"/>
      <c r="Q32" s="1"/>
      <c r="R32" s="1"/>
      <c r="S32" s="124"/>
      <c r="T32" s="122"/>
      <c r="U32" s="49"/>
      <c r="V32" s="96"/>
      <c r="W32" s="51"/>
      <c r="X32" s="49"/>
      <c r="Y32" s="51"/>
      <c r="Z32" s="25"/>
      <c r="AA32" s="25"/>
      <c r="AB32" s="25"/>
      <c r="AC32" s="25"/>
      <c r="AD32" s="25"/>
      <c r="AE32" s="25"/>
      <c r="AF32" s="25"/>
      <c r="AG32" s="25"/>
      <c r="AH32" s="25"/>
      <c r="AI32" s="25"/>
      <c r="AJ32" s="18"/>
      <c r="AK32" s="1"/>
      <c r="AL32" s="1"/>
      <c r="AM32" s="1"/>
      <c r="AN32" s="1"/>
      <c r="AO32" s="10"/>
    </row>
    <row r="33" spans="2:41" x14ac:dyDescent="0.25">
      <c r="B33" s="1"/>
      <c r="C33" s="10"/>
      <c r="D33" s="28"/>
      <c r="E33" s="18"/>
      <c r="F33" s="1"/>
      <c r="G33" s="42"/>
      <c r="H33" s="43"/>
      <c r="I33" s="42"/>
      <c r="J33" s="25"/>
      <c r="K33" s="18"/>
      <c r="L33" s="1"/>
      <c r="M33" s="43"/>
      <c r="N33" s="42"/>
      <c r="O33" s="1"/>
      <c r="P33" s="1"/>
      <c r="Q33" s="1"/>
      <c r="R33" s="1"/>
      <c r="S33" s="124"/>
      <c r="T33" s="122"/>
      <c r="U33" s="49"/>
      <c r="V33" s="96"/>
      <c r="W33" s="51"/>
      <c r="X33" s="49"/>
      <c r="Y33" s="51"/>
      <c r="Z33" s="25"/>
      <c r="AA33" s="25"/>
      <c r="AB33" s="25"/>
      <c r="AC33" s="25"/>
      <c r="AD33" s="25"/>
      <c r="AE33" s="25"/>
      <c r="AF33" s="25"/>
      <c r="AG33" s="25"/>
      <c r="AH33" s="25"/>
      <c r="AI33" s="25"/>
      <c r="AJ33" s="18"/>
      <c r="AK33" s="1"/>
      <c r="AL33" s="1"/>
      <c r="AM33" s="1"/>
      <c r="AN33" s="1"/>
      <c r="AO33" s="10"/>
    </row>
    <row r="34" spans="2:41" x14ac:dyDescent="0.25">
      <c r="B34" s="1"/>
      <c r="C34" s="10"/>
      <c r="D34" s="28"/>
      <c r="E34" s="18"/>
      <c r="F34" s="1"/>
      <c r="G34" s="42"/>
      <c r="H34" s="43"/>
      <c r="I34" s="42"/>
      <c r="J34" s="25"/>
      <c r="K34" s="18"/>
      <c r="L34" s="1"/>
      <c r="M34" s="43"/>
      <c r="N34" s="42"/>
      <c r="O34" s="1"/>
      <c r="P34" s="1"/>
      <c r="Q34" s="1"/>
      <c r="R34" s="1"/>
      <c r="S34" s="124"/>
      <c r="T34" s="122"/>
      <c r="U34" s="49"/>
      <c r="V34" s="96"/>
      <c r="W34" s="51"/>
      <c r="X34" s="49"/>
      <c r="Y34" s="51"/>
      <c r="Z34" s="25"/>
      <c r="AA34" s="25"/>
      <c r="AB34" s="25"/>
      <c r="AC34" s="25"/>
      <c r="AD34" s="25"/>
      <c r="AE34" s="25"/>
      <c r="AF34" s="25"/>
      <c r="AG34" s="25"/>
      <c r="AH34" s="25"/>
      <c r="AI34" s="25"/>
      <c r="AJ34" s="18"/>
      <c r="AK34" s="1"/>
      <c r="AL34" s="1"/>
      <c r="AM34" s="1"/>
      <c r="AN34" s="1"/>
      <c r="AO34" s="10"/>
    </row>
    <row r="35" spans="2:41" x14ac:dyDescent="0.25">
      <c r="B35" s="1"/>
      <c r="C35" s="10"/>
      <c r="D35" s="28"/>
      <c r="E35" s="18"/>
      <c r="F35" s="1"/>
      <c r="G35" s="42"/>
      <c r="H35" s="43"/>
      <c r="I35" s="42"/>
      <c r="J35" s="25"/>
      <c r="K35" s="18"/>
      <c r="L35" s="1"/>
      <c r="M35" s="43"/>
      <c r="N35" s="42"/>
      <c r="O35" s="1"/>
      <c r="P35" s="1"/>
      <c r="Q35" s="1"/>
      <c r="R35" s="1"/>
      <c r="S35" s="124"/>
      <c r="T35" s="122"/>
      <c r="U35" s="49"/>
      <c r="V35" s="96"/>
      <c r="W35" s="51"/>
      <c r="X35" s="49"/>
      <c r="Y35" s="51"/>
      <c r="Z35" s="25"/>
      <c r="AA35" s="25"/>
      <c r="AB35" s="25"/>
      <c r="AC35" s="25"/>
      <c r="AD35" s="25"/>
      <c r="AE35" s="25"/>
      <c r="AF35" s="25"/>
      <c r="AG35" s="25"/>
      <c r="AH35" s="25"/>
      <c r="AI35" s="25"/>
      <c r="AJ35" s="18"/>
      <c r="AK35" s="1"/>
      <c r="AL35" s="1"/>
      <c r="AM35" s="1"/>
      <c r="AN35" s="1"/>
      <c r="AO35" s="10"/>
    </row>
    <row r="36" spans="2:41" x14ac:dyDescent="0.25">
      <c r="B36" s="1"/>
      <c r="C36" s="10"/>
      <c r="D36" s="28"/>
      <c r="E36" s="18"/>
      <c r="F36" s="1"/>
      <c r="G36" s="42"/>
      <c r="H36" s="43"/>
      <c r="I36" s="42"/>
      <c r="J36" s="25"/>
      <c r="K36" s="18"/>
      <c r="L36" s="1"/>
      <c r="M36" s="43"/>
      <c r="N36" s="42"/>
      <c r="O36" s="1"/>
      <c r="P36" s="1"/>
      <c r="Q36" s="1"/>
      <c r="R36" s="1"/>
      <c r="S36" s="124"/>
      <c r="T36" s="122"/>
      <c r="U36" s="49"/>
      <c r="V36" s="96"/>
      <c r="W36" s="51"/>
      <c r="X36" s="49"/>
      <c r="Y36" s="51"/>
      <c r="Z36" s="25"/>
      <c r="AA36" s="25"/>
      <c r="AB36" s="25"/>
      <c r="AC36" s="25"/>
      <c r="AD36" s="25"/>
      <c r="AE36" s="25"/>
      <c r="AF36" s="25"/>
      <c r="AG36" s="25"/>
      <c r="AH36" s="25"/>
      <c r="AI36" s="25"/>
      <c r="AJ36" s="18"/>
      <c r="AK36" s="1"/>
      <c r="AL36" s="1"/>
      <c r="AM36" s="1"/>
      <c r="AN36" s="1"/>
      <c r="AO36" s="10"/>
    </row>
    <row r="37" spans="2:41" x14ac:dyDescent="0.25">
      <c r="B37" s="1"/>
      <c r="C37" s="10"/>
      <c r="D37" s="28"/>
      <c r="E37" s="18"/>
      <c r="F37" s="1"/>
      <c r="G37" s="42"/>
      <c r="H37" s="43"/>
      <c r="I37" s="42"/>
      <c r="J37" s="25"/>
      <c r="K37" s="18"/>
      <c r="L37" s="1"/>
      <c r="M37" s="43"/>
      <c r="N37" s="42"/>
      <c r="O37" s="1"/>
      <c r="P37" s="1"/>
      <c r="Q37" s="1"/>
      <c r="R37" s="1"/>
      <c r="S37" s="124"/>
      <c r="T37" s="122"/>
      <c r="U37" s="49"/>
      <c r="V37" s="96"/>
      <c r="W37" s="51"/>
      <c r="X37" s="49"/>
      <c r="Y37" s="51"/>
      <c r="Z37" s="25"/>
      <c r="AA37" s="25"/>
      <c r="AB37" s="25"/>
      <c r="AC37" s="25"/>
      <c r="AD37" s="25"/>
      <c r="AE37" s="25"/>
      <c r="AF37" s="25"/>
      <c r="AG37" s="25"/>
      <c r="AH37" s="25"/>
      <c r="AI37" s="25"/>
      <c r="AJ37" s="18"/>
      <c r="AK37" s="1"/>
      <c r="AL37" s="1"/>
      <c r="AM37" s="1"/>
      <c r="AN37" s="1"/>
      <c r="AO37" s="10"/>
    </row>
    <row r="38" spans="2:41" x14ac:dyDescent="0.25">
      <c r="B38" s="1"/>
      <c r="C38" s="10"/>
      <c r="D38" s="28"/>
      <c r="E38" s="18"/>
      <c r="F38" s="1"/>
      <c r="G38" s="42"/>
      <c r="H38" s="43"/>
      <c r="I38" s="42"/>
      <c r="J38" s="25"/>
      <c r="K38" s="18"/>
      <c r="L38" s="1"/>
      <c r="M38" s="43"/>
      <c r="N38" s="42"/>
      <c r="O38" s="1"/>
      <c r="P38" s="1"/>
      <c r="Q38" s="1"/>
      <c r="R38" s="1"/>
      <c r="S38" s="124"/>
      <c r="T38" s="122"/>
      <c r="U38" s="49"/>
      <c r="V38" s="96"/>
      <c r="W38" s="51"/>
      <c r="X38" s="49"/>
      <c r="Y38" s="51"/>
      <c r="Z38" s="25"/>
      <c r="AA38" s="25"/>
      <c r="AB38" s="25"/>
      <c r="AC38" s="25"/>
      <c r="AD38" s="25"/>
      <c r="AE38" s="25"/>
      <c r="AF38" s="25"/>
      <c r="AG38" s="25"/>
      <c r="AH38" s="25"/>
      <c r="AI38" s="25"/>
      <c r="AJ38" s="18"/>
      <c r="AK38" s="1"/>
      <c r="AL38" s="1"/>
      <c r="AM38" s="1"/>
      <c r="AN38" s="1"/>
      <c r="AO38" s="10"/>
    </row>
    <row r="39" spans="2:41" x14ac:dyDescent="0.25">
      <c r="B39" s="1"/>
      <c r="C39" s="10"/>
      <c r="D39" s="28"/>
      <c r="E39" s="18"/>
      <c r="F39" s="1"/>
      <c r="G39" s="42"/>
      <c r="H39" s="43"/>
      <c r="I39" s="42"/>
      <c r="J39" s="25"/>
      <c r="K39" s="18"/>
      <c r="L39" s="1"/>
      <c r="M39" s="43"/>
      <c r="N39" s="42"/>
      <c r="O39" s="1"/>
      <c r="P39" s="1"/>
      <c r="Q39" s="1"/>
      <c r="R39" s="1"/>
      <c r="S39" s="124"/>
      <c r="T39" s="122"/>
      <c r="U39" s="49"/>
      <c r="V39" s="96"/>
      <c r="W39" s="51"/>
      <c r="X39" s="49"/>
      <c r="Y39" s="51"/>
      <c r="Z39" s="25"/>
      <c r="AA39" s="25"/>
      <c r="AB39" s="25"/>
      <c r="AC39" s="25"/>
      <c r="AD39" s="25"/>
      <c r="AE39" s="25"/>
      <c r="AF39" s="25"/>
      <c r="AG39" s="25"/>
      <c r="AH39" s="25"/>
      <c r="AI39" s="25"/>
      <c r="AJ39" s="18"/>
      <c r="AK39" s="1"/>
      <c r="AL39" s="1"/>
      <c r="AM39" s="1"/>
      <c r="AN39" s="1"/>
      <c r="AO39" s="10"/>
    </row>
    <row r="40" spans="2:41" x14ac:dyDescent="0.25">
      <c r="B40" s="1"/>
      <c r="C40" s="10"/>
      <c r="D40" s="28"/>
      <c r="E40" s="18"/>
      <c r="F40" s="1"/>
      <c r="G40" s="42"/>
      <c r="H40" s="43"/>
      <c r="I40" s="42"/>
      <c r="J40" s="25"/>
      <c r="K40" s="18"/>
      <c r="L40" s="1"/>
      <c r="M40" s="43"/>
      <c r="N40" s="42"/>
      <c r="O40" s="1"/>
      <c r="P40" s="1"/>
      <c r="Q40" s="1"/>
      <c r="R40" s="1"/>
      <c r="S40" s="124"/>
      <c r="T40" s="122"/>
      <c r="U40" s="49"/>
      <c r="V40" s="96"/>
      <c r="W40" s="51"/>
      <c r="X40" s="49"/>
      <c r="Y40" s="51"/>
      <c r="Z40" s="25"/>
      <c r="AA40" s="25"/>
      <c r="AB40" s="25"/>
      <c r="AC40" s="25"/>
      <c r="AD40" s="25"/>
      <c r="AE40" s="25"/>
      <c r="AF40" s="25"/>
      <c r="AG40" s="25"/>
      <c r="AH40" s="25"/>
      <c r="AI40" s="25"/>
      <c r="AJ40" s="18"/>
      <c r="AK40" s="1"/>
      <c r="AL40" s="1"/>
      <c r="AM40" s="1"/>
      <c r="AN40" s="1"/>
      <c r="AO40" s="10"/>
    </row>
    <row r="41" spans="2:41" x14ac:dyDescent="0.25">
      <c r="B41" s="1"/>
      <c r="C41" s="10"/>
      <c r="D41" s="28"/>
      <c r="E41" s="18"/>
      <c r="F41" s="1"/>
      <c r="G41" s="42"/>
      <c r="H41" s="43"/>
      <c r="I41" s="42"/>
      <c r="J41" s="25"/>
      <c r="K41" s="18"/>
      <c r="L41" s="1"/>
      <c r="M41" s="43"/>
      <c r="N41" s="42"/>
      <c r="O41" s="1"/>
      <c r="P41" s="1"/>
      <c r="Q41" s="1"/>
      <c r="R41" s="1"/>
      <c r="S41" s="124"/>
      <c r="T41" s="122"/>
      <c r="U41" s="49"/>
      <c r="V41" s="96"/>
      <c r="W41" s="51"/>
      <c r="X41" s="49"/>
      <c r="Y41" s="51"/>
      <c r="Z41" s="25"/>
      <c r="AA41" s="25"/>
      <c r="AB41" s="25"/>
      <c r="AC41" s="25"/>
      <c r="AD41" s="25"/>
      <c r="AE41" s="25"/>
      <c r="AF41" s="25"/>
      <c r="AG41" s="25"/>
      <c r="AH41" s="25"/>
      <c r="AI41" s="25"/>
      <c r="AJ41" s="18"/>
      <c r="AK41" s="1"/>
      <c r="AL41" s="1"/>
      <c r="AM41" s="1"/>
      <c r="AN41" s="1"/>
      <c r="AO41" s="10"/>
    </row>
    <row r="42" spans="2:41" x14ac:dyDescent="0.25">
      <c r="B42" s="1"/>
      <c r="C42" s="10"/>
      <c r="D42" s="28"/>
      <c r="E42" s="18"/>
      <c r="F42" s="1"/>
      <c r="G42" s="42"/>
      <c r="H42" s="43"/>
      <c r="I42" s="42"/>
      <c r="J42" s="25"/>
      <c r="K42" s="18"/>
      <c r="L42" s="1"/>
      <c r="M42" s="43"/>
      <c r="N42" s="42"/>
      <c r="O42" s="1"/>
      <c r="P42" s="1"/>
      <c r="Q42" s="1"/>
      <c r="R42" s="1"/>
      <c r="S42" s="124"/>
      <c r="T42" s="122"/>
      <c r="U42" s="49"/>
      <c r="V42" s="96"/>
      <c r="W42" s="51"/>
      <c r="X42" s="49"/>
      <c r="Y42" s="51"/>
      <c r="Z42" s="25"/>
      <c r="AA42" s="25"/>
      <c r="AB42" s="25"/>
      <c r="AC42" s="25"/>
      <c r="AD42" s="25"/>
      <c r="AE42" s="25"/>
      <c r="AF42" s="25"/>
      <c r="AG42" s="25"/>
      <c r="AH42" s="25"/>
      <c r="AI42" s="25"/>
      <c r="AJ42" s="18"/>
      <c r="AK42" s="1"/>
      <c r="AL42" s="1"/>
      <c r="AM42" s="1"/>
      <c r="AN42" s="1"/>
      <c r="AO42" s="10"/>
    </row>
    <row r="43" spans="2:41" x14ac:dyDescent="0.25">
      <c r="B43" s="1"/>
      <c r="C43" s="10"/>
      <c r="D43" s="28"/>
      <c r="E43" s="18"/>
      <c r="F43" s="1"/>
      <c r="G43" s="42"/>
      <c r="H43" s="43"/>
      <c r="I43" s="42"/>
      <c r="J43" s="25"/>
      <c r="K43" s="18"/>
      <c r="L43" s="1"/>
      <c r="M43" s="43"/>
      <c r="N43" s="42"/>
      <c r="O43" s="1"/>
      <c r="P43" s="1"/>
      <c r="Q43" s="1"/>
      <c r="R43" s="1"/>
      <c r="S43" s="124"/>
      <c r="T43" s="122"/>
      <c r="U43" s="49"/>
      <c r="V43" s="96"/>
      <c r="W43" s="51"/>
      <c r="X43" s="49"/>
      <c r="Y43" s="51"/>
      <c r="Z43" s="25"/>
      <c r="AA43" s="25"/>
      <c r="AB43" s="25"/>
      <c r="AC43" s="25"/>
      <c r="AD43" s="25"/>
      <c r="AE43" s="25"/>
      <c r="AF43" s="25"/>
      <c r="AG43" s="25"/>
      <c r="AH43" s="25"/>
      <c r="AI43" s="25"/>
      <c r="AJ43" s="18"/>
      <c r="AK43" s="1"/>
      <c r="AL43" s="1"/>
      <c r="AM43" s="1"/>
      <c r="AN43" s="1"/>
      <c r="AO43" s="10"/>
    </row>
    <row r="44" spans="2:41" x14ac:dyDescent="0.25">
      <c r="B44" s="1"/>
      <c r="C44" s="10"/>
      <c r="D44" s="28"/>
      <c r="E44" s="18"/>
      <c r="F44" s="1"/>
      <c r="G44" s="42"/>
      <c r="H44" s="43"/>
      <c r="I44" s="42"/>
      <c r="J44" s="25"/>
      <c r="K44" s="18"/>
      <c r="L44" s="1"/>
      <c r="M44" s="43"/>
      <c r="N44" s="42"/>
      <c r="O44" s="1"/>
      <c r="P44" s="1"/>
      <c r="Q44" s="1"/>
      <c r="R44" s="1"/>
      <c r="S44" s="124"/>
      <c r="T44" s="122"/>
      <c r="U44" s="49"/>
      <c r="V44" s="96"/>
      <c r="W44" s="51"/>
      <c r="X44" s="49"/>
      <c r="Y44" s="51"/>
      <c r="Z44" s="25"/>
      <c r="AA44" s="25"/>
      <c r="AB44" s="25"/>
      <c r="AC44" s="25"/>
      <c r="AD44" s="25"/>
      <c r="AE44" s="25"/>
      <c r="AF44" s="25"/>
      <c r="AG44" s="25"/>
      <c r="AH44" s="25"/>
      <c r="AI44" s="25"/>
      <c r="AJ44" s="18"/>
      <c r="AK44" s="1"/>
      <c r="AL44" s="1"/>
      <c r="AM44" s="1"/>
      <c r="AN44" s="1"/>
      <c r="AO44" s="10"/>
    </row>
    <row r="45" spans="2:41" x14ac:dyDescent="0.25">
      <c r="B45" s="1"/>
      <c r="C45" s="10"/>
      <c r="D45" s="28"/>
      <c r="E45" s="18"/>
      <c r="F45" s="1"/>
      <c r="G45" s="42"/>
      <c r="H45" s="43"/>
      <c r="I45" s="42"/>
      <c r="J45" s="25"/>
      <c r="K45" s="18"/>
      <c r="L45" s="1"/>
      <c r="M45" s="43"/>
      <c r="N45" s="42"/>
      <c r="O45" s="1"/>
      <c r="P45" s="1"/>
      <c r="Q45" s="1"/>
      <c r="R45" s="1"/>
      <c r="S45" s="124"/>
      <c r="T45" s="122"/>
      <c r="U45" s="49"/>
      <c r="V45" s="96"/>
      <c r="W45" s="51"/>
      <c r="X45" s="49"/>
      <c r="Y45" s="51"/>
      <c r="Z45" s="25"/>
      <c r="AA45" s="25"/>
      <c r="AB45" s="25"/>
      <c r="AC45" s="25"/>
      <c r="AD45" s="25"/>
      <c r="AE45" s="25"/>
      <c r="AF45" s="25"/>
      <c r="AG45" s="25"/>
      <c r="AH45" s="25"/>
      <c r="AI45" s="25"/>
      <c r="AJ45" s="18"/>
      <c r="AK45" s="1"/>
      <c r="AL45" s="1"/>
      <c r="AM45" s="1"/>
      <c r="AN45" s="1"/>
      <c r="AO45" s="10"/>
    </row>
    <row r="46" spans="2:41" x14ac:dyDescent="0.25">
      <c r="B46" s="1"/>
      <c r="C46" s="10"/>
      <c r="D46" s="28"/>
      <c r="E46" s="18"/>
      <c r="F46" s="1"/>
      <c r="G46" s="42"/>
      <c r="H46" s="43"/>
      <c r="I46" s="42"/>
      <c r="J46" s="25"/>
      <c r="K46" s="18"/>
      <c r="L46" s="1"/>
      <c r="M46" s="43"/>
      <c r="N46" s="42"/>
      <c r="O46" s="1"/>
      <c r="P46" s="1"/>
      <c r="Q46" s="1"/>
      <c r="R46" s="1"/>
      <c r="S46" s="124"/>
      <c r="T46" s="122"/>
      <c r="U46" s="49"/>
      <c r="V46" s="96"/>
      <c r="W46" s="51"/>
      <c r="X46" s="49"/>
      <c r="Y46" s="51"/>
      <c r="Z46" s="25"/>
      <c r="AA46" s="25"/>
      <c r="AB46" s="25"/>
      <c r="AC46" s="25"/>
      <c r="AD46" s="25"/>
      <c r="AE46" s="25"/>
      <c r="AF46" s="25"/>
      <c r="AG46" s="25"/>
      <c r="AH46" s="25"/>
      <c r="AI46" s="25"/>
      <c r="AJ46" s="18"/>
      <c r="AK46" s="1"/>
      <c r="AL46" s="1"/>
      <c r="AM46" s="1"/>
      <c r="AN46" s="1"/>
      <c r="AO46" s="10"/>
    </row>
    <row r="47" spans="2:41" x14ac:dyDescent="0.25">
      <c r="B47" s="1"/>
      <c r="C47" s="10"/>
      <c r="D47" s="28"/>
      <c r="E47" s="18"/>
      <c r="F47" s="1"/>
      <c r="G47" s="42"/>
      <c r="H47" s="43"/>
      <c r="I47" s="42"/>
      <c r="J47" s="25"/>
      <c r="K47" s="18"/>
      <c r="L47" s="1"/>
      <c r="M47" s="43"/>
      <c r="N47" s="42"/>
      <c r="O47" s="1"/>
      <c r="P47" s="1"/>
      <c r="Q47" s="1"/>
      <c r="R47" s="1"/>
      <c r="S47" s="124"/>
      <c r="T47" s="122"/>
      <c r="U47" s="49"/>
      <c r="V47" s="96"/>
      <c r="W47" s="51"/>
      <c r="X47" s="49"/>
      <c r="Y47" s="51"/>
      <c r="Z47" s="25"/>
      <c r="AA47" s="25"/>
      <c r="AB47" s="25"/>
      <c r="AC47" s="25"/>
      <c r="AD47" s="25"/>
      <c r="AE47" s="25"/>
      <c r="AF47" s="25"/>
      <c r="AG47" s="25"/>
      <c r="AH47" s="25"/>
      <c r="AI47" s="25"/>
      <c r="AJ47" s="18"/>
      <c r="AK47" s="1"/>
      <c r="AL47" s="1"/>
      <c r="AM47" s="1"/>
      <c r="AN47" s="1"/>
      <c r="AO47" s="10"/>
    </row>
    <row r="48" spans="2:41" x14ac:dyDescent="0.25">
      <c r="B48" s="1"/>
      <c r="C48" s="10"/>
      <c r="D48" s="28"/>
      <c r="E48" s="18"/>
      <c r="F48" s="1"/>
      <c r="G48" s="42"/>
      <c r="H48" s="43"/>
      <c r="I48" s="42"/>
      <c r="J48" s="25"/>
      <c r="K48" s="18"/>
      <c r="L48" s="1"/>
      <c r="M48" s="43"/>
      <c r="N48" s="42"/>
      <c r="O48" s="1"/>
      <c r="P48" s="1"/>
      <c r="Q48" s="1"/>
      <c r="R48" s="1"/>
      <c r="S48" s="124"/>
      <c r="T48" s="122"/>
      <c r="U48" s="49"/>
      <c r="V48" s="96"/>
      <c r="W48" s="51"/>
      <c r="X48" s="49"/>
      <c r="Y48" s="51"/>
      <c r="Z48" s="25"/>
      <c r="AA48" s="25"/>
      <c r="AB48" s="25"/>
      <c r="AC48" s="25"/>
      <c r="AD48" s="25"/>
      <c r="AE48" s="25"/>
      <c r="AF48" s="25"/>
      <c r="AG48" s="25"/>
      <c r="AH48" s="25"/>
      <c r="AI48" s="25"/>
      <c r="AJ48" s="18"/>
      <c r="AK48" s="1"/>
      <c r="AL48" s="1"/>
      <c r="AM48" s="1"/>
      <c r="AN48" s="1"/>
      <c r="AO48" s="10"/>
    </row>
    <row r="49" spans="2:41" x14ac:dyDescent="0.25">
      <c r="B49" s="1"/>
      <c r="C49" s="10"/>
      <c r="D49" s="28"/>
      <c r="E49" s="18"/>
      <c r="F49" s="1"/>
      <c r="G49" s="42"/>
      <c r="H49" s="43"/>
      <c r="I49" s="42"/>
      <c r="J49" s="25"/>
      <c r="K49" s="18"/>
      <c r="L49" s="1"/>
      <c r="M49" s="43"/>
      <c r="N49" s="42"/>
      <c r="O49" s="1"/>
      <c r="P49" s="1"/>
      <c r="Q49" s="1"/>
      <c r="R49" s="1"/>
      <c r="S49" s="124"/>
      <c r="T49" s="122"/>
      <c r="U49" s="49"/>
      <c r="V49" s="96"/>
      <c r="W49" s="51"/>
      <c r="X49" s="49"/>
      <c r="Y49" s="51"/>
      <c r="Z49" s="25"/>
      <c r="AA49" s="25"/>
      <c r="AB49" s="25"/>
      <c r="AC49" s="25"/>
      <c r="AD49" s="25"/>
      <c r="AE49" s="25"/>
      <c r="AF49" s="25"/>
      <c r="AG49" s="25"/>
      <c r="AH49" s="25"/>
      <c r="AI49" s="25"/>
      <c r="AJ49" s="18"/>
      <c r="AK49" s="1"/>
      <c r="AL49" s="1"/>
      <c r="AM49" s="1"/>
      <c r="AN49" s="1"/>
      <c r="AO49" s="10"/>
    </row>
    <row r="50" spans="2:41" x14ac:dyDescent="0.25">
      <c r="B50" s="1"/>
      <c r="C50" s="10"/>
      <c r="D50" s="28"/>
      <c r="E50" s="18"/>
      <c r="F50" s="1"/>
      <c r="G50" s="42"/>
      <c r="H50" s="43"/>
      <c r="I50" s="42"/>
      <c r="J50" s="25"/>
      <c r="K50" s="18"/>
      <c r="L50" s="1"/>
      <c r="M50" s="43"/>
      <c r="N50" s="42"/>
      <c r="O50" s="1"/>
      <c r="P50" s="1"/>
      <c r="Q50" s="1"/>
      <c r="R50" s="1"/>
      <c r="S50" s="124"/>
      <c r="T50" s="122"/>
      <c r="U50" s="49"/>
      <c r="V50" s="96"/>
      <c r="W50" s="51"/>
      <c r="X50" s="49"/>
      <c r="Y50" s="51"/>
      <c r="Z50" s="25"/>
      <c r="AA50" s="25"/>
      <c r="AB50" s="25"/>
      <c r="AC50" s="25"/>
      <c r="AD50" s="25"/>
      <c r="AE50" s="25"/>
      <c r="AF50" s="25"/>
      <c r="AG50" s="25"/>
      <c r="AH50" s="25"/>
      <c r="AI50" s="25"/>
      <c r="AJ50" s="18"/>
      <c r="AK50" s="1"/>
      <c r="AL50" s="1"/>
      <c r="AM50" s="1"/>
      <c r="AN50" s="1"/>
      <c r="AO50" s="10"/>
    </row>
    <row r="51" spans="2:41" x14ac:dyDescent="0.25">
      <c r="B51" s="1"/>
      <c r="C51" s="10"/>
      <c r="D51" s="28"/>
      <c r="E51" s="18"/>
      <c r="F51" s="1"/>
      <c r="G51" s="42"/>
      <c r="H51" s="43"/>
      <c r="I51" s="42"/>
      <c r="J51" s="25"/>
      <c r="K51" s="18"/>
      <c r="L51" s="1"/>
      <c r="M51" s="43"/>
      <c r="N51" s="42"/>
      <c r="O51" s="1"/>
      <c r="P51" s="1"/>
      <c r="Q51" s="1"/>
      <c r="R51" s="1"/>
      <c r="S51" s="124"/>
      <c r="T51" s="122"/>
      <c r="U51" s="49"/>
      <c r="V51" s="96"/>
      <c r="W51" s="51"/>
      <c r="X51" s="49"/>
      <c r="Y51" s="51"/>
      <c r="Z51" s="25"/>
      <c r="AA51" s="25"/>
      <c r="AB51" s="25"/>
      <c r="AC51" s="25"/>
      <c r="AD51" s="25"/>
      <c r="AE51" s="25"/>
      <c r="AF51" s="25"/>
      <c r="AG51" s="25"/>
      <c r="AH51" s="25"/>
      <c r="AI51" s="25"/>
      <c r="AJ51" s="18"/>
      <c r="AK51" s="1"/>
      <c r="AL51" s="1"/>
      <c r="AM51" s="1"/>
      <c r="AN51" s="1"/>
      <c r="AO51" s="10"/>
    </row>
    <row r="52" spans="2:41" x14ac:dyDescent="0.25">
      <c r="B52" s="1"/>
      <c r="C52" s="10"/>
      <c r="D52" s="28"/>
      <c r="E52" s="18"/>
      <c r="F52" s="1"/>
      <c r="G52" s="42"/>
      <c r="H52" s="43"/>
      <c r="I52" s="42"/>
      <c r="J52" s="25"/>
      <c r="K52" s="18"/>
      <c r="L52" s="1"/>
      <c r="M52" s="43"/>
      <c r="N52" s="42"/>
      <c r="O52" s="1"/>
      <c r="P52" s="1"/>
      <c r="Q52" s="1"/>
      <c r="R52" s="1"/>
      <c r="S52" s="124"/>
      <c r="T52" s="122"/>
      <c r="U52" s="49"/>
      <c r="V52" s="96"/>
      <c r="W52" s="51"/>
      <c r="X52" s="49"/>
      <c r="Y52" s="51"/>
      <c r="Z52" s="25"/>
      <c r="AA52" s="25"/>
      <c r="AB52" s="25"/>
      <c r="AC52" s="25"/>
      <c r="AD52" s="25"/>
      <c r="AE52" s="25"/>
      <c r="AF52" s="25"/>
      <c r="AG52" s="25"/>
      <c r="AH52" s="25"/>
      <c r="AI52" s="25"/>
      <c r="AJ52" s="18"/>
      <c r="AK52" s="1"/>
      <c r="AL52" s="1"/>
      <c r="AM52" s="1"/>
      <c r="AN52" s="1"/>
      <c r="AO52" s="10"/>
    </row>
    <row r="53" spans="2:41" x14ac:dyDescent="0.25">
      <c r="B53" s="1"/>
      <c r="C53" s="10"/>
      <c r="D53" s="28"/>
      <c r="E53" s="18"/>
      <c r="F53" s="1"/>
      <c r="G53" s="42"/>
      <c r="H53" s="43"/>
      <c r="I53" s="42"/>
      <c r="J53" s="25"/>
      <c r="K53" s="18"/>
      <c r="L53" s="1"/>
      <c r="M53" s="43"/>
      <c r="N53" s="42"/>
      <c r="O53" s="1"/>
      <c r="P53" s="1"/>
      <c r="Q53" s="1"/>
      <c r="R53" s="1"/>
      <c r="S53" s="124"/>
      <c r="T53" s="122"/>
      <c r="U53" s="49"/>
      <c r="V53" s="96"/>
      <c r="W53" s="51"/>
      <c r="X53" s="49"/>
      <c r="Y53" s="51"/>
      <c r="Z53" s="25"/>
      <c r="AA53" s="25"/>
      <c r="AB53" s="25"/>
      <c r="AC53" s="25"/>
      <c r="AD53" s="25"/>
      <c r="AE53" s="25"/>
      <c r="AF53" s="25"/>
      <c r="AG53" s="25"/>
      <c r="AH53" s="25"/>
      <c r="AI53" s="25"/>
      <c r="AJ53" s="18"/>
      <c r="AK53" s="1"/>
      <c r="AL53" s="1"/>
      <c r="AM53" s="1"/>
      <c r="AN53" s="1"/>
      <c r="AO53" s="10"/>
    </row>
    <row r="54" spans="2:41" x14ac:dyDescent="0.25">
      <c r="B54" s="1"/>
      <c r="C54" s="10"/>
      <c r="D54" s="28"/>
      <c r="E54" s="18"/>
      <c r="F54" s="1"/>
      <c r="G54" s="42"/>
      <c r="H54" s="43"/>
      <c r="I54" s="42"/>
      <c r="J54" s="25"/>
      <c r="K54" s="18"/>
      <c r="L54" s="1"/>
      <c r="M54" s="43"/>
      <c r="N54" s="42"/>
      <c r="O54" s="1"/>
      <c r="P54" s="1"/>
      <c r="Q54" s="1"/>
      <c r="R54" s="1"/>
      <c r="S54" s="124"/>
      <c r="T54" s="122"/>
      <c r="U54" s="49"/>
      <c r="V54" s="96"/>
      <c r="W54" s="51"/>
      <c r="X54" s="49"/>
      <c r="Y54" s="51"/>
      <c r="Z54" s="25"/>
      <c r="AA54" s="25"/>
      <c r="AB54" s="25"/>
      <c r="AC54" s="25"/>
      <c r="AD54" s="25"/>
      <c r="AE54" s="25"/>
      <c r="AF54" s="25"/>
      <c r="AG54" s="25"/>
      <c r="AH54" s="25"/>
      <c r="AI54" s="25"/>
      <c r="AJ54" s="18"/>
      <c r="AK54" s="1"/>
      <c r="AL54" s="1"/>
      <c r="AM54" s="1"/>
      <c r="AN54" s="1"/>
      <c r="AO54" s="10"/>
    </row>
    <row r="55" spans="2:41" x14ac:dyDescent="0.25">
      <c r="B55" s="1"/>
      <c r="C55" s="10"/>
      <c r="D55" s="28"/>
      <c r="E55" s="18"/>
      <c r="F55" s="1"/>
      <c r="G55" s="42"/>
      <c r="H55" s="43"/>
      <c r="I55" s="42"/>
      <c r="J55" s="25"/>
      <c r="K55" s="18"/>
      <c r="L55" s="1"/>
      <c r="M55" s="43"/>
      <c r="N55" s="42"/>
      <c r="O55" s="1"/>
      <c r="P55" s="1"/>
      <c r="Q55" s="1"/>
      <c r="R55" s="1"/>
      <c r="S55" s="124"/>
      <c r="T55" s="122"/>
      <c r="U55" s="49"/>
      <c r="V55" s="96"/>
      <c r="W55" s="51"/>
      <c r="X55" s="49"/>
      <c r="Y55" s="51"/>
      <c r="Z55" s="25"/>
      <c r="AA55" s="25"/>
      <c r="AB55" s="25"/>
      <c r="AC55" s="25"/>
      <c r="AD55" s="25"/>
      <c r="AE55" s="25"/>
      <c r="AF55" s="25"/>
      <c r="AG55" s="25"/>
      <c r="AH55" s="25"/>
      <c r="AI55" s="25"/>
      <c r="AJ55" s="18"/>
      <c r="AK55" s="1"/>
      <c r="AL55" s="1"/>
      <c r="AM55" s="1"/>
      <c r="AN55" s="1"/>
      <c r="AO55" s="10"/>
    </row>
    <row r="56" spans="2:41" x14ac:dyDescent="0.25">
      <c r="B56" s="1"/>
      <c r="C56" s="10"/>
      <c r="D56" s="28"/>
      <c r="E56" s="18"/>
      <c r="F56" s="1"/>
      <c r="G56" s="42"/>
      <c r="H56" s="43"/>
      <c r="I56" s="42"/>
      <c r="J56" s="25"/>
      <c r="K56" s="18"/>
      <c r="L56" s="1"/>
      <c r="M56" s="43"/>
      <c r="N56" s="42"/>
      <c r="O56" s="1"/>
      <c r="P56" s="1"/>
      <c r="Q56" s="1"/>
      <c r="R56" s="1"/>
      <c r="S56" s="124"/>
      <c r="T56" s="122"/>
      <c r="U56" s="49"/>
      <c r="V56" s="96"/>
      <c r="W56" s="51"/>
      <c r="X56" s="49"/>
      <c r="Y56" s="51"/>
      <c r="Z56" s="25"/>
      <c r="AA56" s="25"/>
      <c r="AB56" s="25"/>
      <c r="AC56" s="25"/>
      <c r="AD56" s="25"/>
      <c r="AE56" s="25"/>
      <c r="AF56" s="25"/>
      <c r="AG56" s="25"/>
      <c r="AH56" s="25"/>
      <c r="AI56" s="25"/>
      <c r="AJ56" s="18"/>
      <c r="AK56" s="1"/>
      <c r="AL56" s="1"/>
      <c r="AM56" s="1"/>
      <c r="AN56" s="1"/>
      <c r="AO56" s="10"/>
    </row>
    <row r="57" spans="2:41" x14ac:dyDescent="0.25">
      <c r="B57" s="1"/>
      <c r="C57" s="10"/>
      <c r="D57" s="28"/>
      <c r="E57" s="18"/>
      <c r="F57" s="1"/>
      <c r="G57" s="42"/>
      <c r="H57" s="43"/>
      <c r="I57" s="42"/>
      <c r="J57" s="25"/>
      <c r="K57" s="18"/>
      <c r="L57" s="1"/>
      <c r="M57" s="43"/>
      <c r="N57" s="42"/>
      <c r="O57" s="1"/>
      <c r="P57" s="1"/>
      <c r="Q57" s="1"/>
      <c r="R57" s="1"/>
      <c r="S57" s="124"/>
      <c r="T57" s="122"/>
      <c r="U57" s="49"/>
      <c r="V57" s="96"/>
      <c r="W57" s="51"/>
      <c r="X57" s="49"/>
      <c r="Y57" s="51"/>
      <c r="Z57" s="25"/>
      <c r="AA57" s="25"/>
      <c r="AB57" s="25"/>
      <c r="AC57" s="25"/>
      <c r="AD57" s="25"/>
      <c r="AE57" s="25"/>
      <c r="AF57" s="25"/>
      <c r="AG57" s="25"/>
      <c r="AH57" s="25"/>
      <c r="AI57" s="25"/>
      <c r="AJ57" s="18"/>
      <c r="AK57" s="1"/>
      <c r="AL57" s="1"/>
      <c r="AM57" s="1"/>
      <c r="AN57" s="1"/>
      <c r="AO57" s="10"/>
    </row>
    <row r="58" spans="2:41" x14ac:dyDescent="0.25">
      <c r="B58" s="1"/>
      <c r="C58" s="10"/>
      <c r="D58" s="28"/>
      <c r="E58" s="18"/>
      <c r="F58" s="1"/>
      <c r="G58" s="42"/>
      <c r="H58" s="43"/>
      <c r="I58" s="42"/>
      <c r="J58" s="25"/>
      <c r="K58" s="18"/>
      <c r="L58" s="1"/>
      <c r="M58" s="43"/>
      <c r="N58" s="42"/>
      <c r="O58" s="1"/>
      <c r="P58" s="1"/>
      <c r="Q58" s="1"/>
      <c r="R58" s="1"/>
      <c r="S58" s="124"/>
      <c r="T58" s="122"/>
      <c r="U58" s="49"/>
      <c r="V58" s="96"/>
      <c r="W58" s="51"/>
      <c r="X58" s="49"/>
      <c r="Y58" s="51"/>
      <c r="Z58" s="25"/>
      <c r="AA58" s="25"/>
      <c r="AB58" s="25"/>
      <c r="AC58" s="25"/>
      <c r="AD58" s="25"/>
      <c r="AE58" s="25"/>
      <c r="AF58" s="25"/>
      <c r="AG58" s="25"/>
      <c r="AH58" s="25"/>
      <c r="AI58" s="25"/>
      <c r="AJ58" s="18"/>
      <c r="AK58" s="1"/>
      <c r="AL58" s="1"/>
      <c r="AM58" s="1"/>
      <c r="AN58" s="1"/>
      <c r="AO58" s="10"/>
    </row>
    <row r="59" spans="2:41" x14ac:dyDescent="0.25">
      <c r="B59" s="1"/>
      <c r="C59" s="10"/>
      <c r="D59" s="28"/>
      <c r="E59" s="18"/>
      <c r="F59" s="1"/>
      <c r="G59" s="42"/>
      <c r="H59" s="43"/>
      <c r="I59" s="42"/>
      <c r="J59" s="25"/>
      <c r="K59" s="18"/>
      <c r="L59" s="1"/>
      <c r="M59" s="43"/>
      <c r="N59" s="42"/>
      <c r="O59" s="1"/>
      <c r="P59" s="1"/>
      <c r="Q59" s="1"/>
      <c r="R59" s="1"/>
      <c r="S59" s="124"/>
      <c r="T59" s="122"/>
      <c r="U59" s="49"/>
      <c r="V59" s="96"/>
      <c r="W59" s="51"/>
      <c r="X59" s="49"/>
      <c r="Y59" s="51"/>
      <c r="Z59" s="25"/>
      <c r="AA59" s="25"/>
      <c r="AB59" s="25"/>
      <c r="AC59" s="25"/>
      <c r="AD59" s="25"/>
      <c r="AE59" s="25"/>
      <c r="AF59" s="25"/>
      <c r="AG59" s="25"/>
      <c r="AH59" s="25"/>
      <c r="AI59" s="25"/>
      <c r="AJ59" s="18"/>
      <c r="AK59" s="1"/>
      <c r="AL59" s="1"/>
      <c r="AM59" s="1"/>
      <c r="AN59" s="1"/>
      <c r="AO59" s="10"/>
    </row>
    <row r="60" spans="2:41" x14ac:dyDescent="0.25">
      <c r="B60" s="1"/>
      <c r="C60" s="10"/>
      <c r="D60" s="28"/>
      <c r="E60" s="18"/>
      <c r="F60" s="1"/>
      <c r="G60" s="42"/>
      <c r="H60" s="43"/>
      <c r="I60" s="42"/>
      <c r="J60" s="25"/>
      <c r="K60" s="18"/>
      <c r="L60" s="1"/>
      <c r="M60" s="43"/>
      <c r="N60" s="42"/>
      <c r="O60" s="1"/>
      <c r="P60" s="1"/>
      <c r="Q60" s="1"/>
      <c r="R60" s="1"/>
      <c r="S60" s="124"/>
      <c r="T60" s="122"/>
      <c r="U60" s="49"/>
      <c r="V60" s="96"/>
      <c r="W60" s="51"/>
      <c r="X60" s="49"/>
      <c r="Y60" s="51"/>
      <c r="Z60" s="25"/>
      <c r="AA60" s="25"/>
      <c r="AB60" s="25"/>
      <c r="AC60" s="25"/>
      <c r="AD60" s="25"/>
      <c r="AE60" s="25"/>
      <c r="AF60" s="25"/>
      <c r="AG60" s="25"/>
      <c r="AH60" s="25"/>
      <c r="AI60" s="25"/>
      <c r="AJ60" s="18"/>
      <c r="AK60" s="1"/>
      <c r="AL60" s="1"/>
      <c r="AM60" s="1"/>
      <c r="AN60" s="1"/>
      <c r="AO60" s="10"/>
    </row>
    <row r="61" spans="2:41" x14ac:dyDescent="0.25">
      <c r="B61" s="1"/>
      <c r="C61" s="10"/>
      <c r="D61" s="28"/>
      <c r="E61" s="18"/>
      <c r="F61" s="1"/>
      <c r="G61" s="42"/>
      <c r="H61" s="43"/>
      <c r="I61" s="42"/>
      <c r="J61" s="25"/>
      <c r="K61" s="18"/>
      <c r="L61" s="1"/>
      <c r="M61" s="43"/>
      <c r="N61" s="42"/>
      <c r="O61" s="1"/>
      <c r="P61" s="1"/>
      <c r="Q61" s="1"/>
      <c r="R61" s="1"/>
      <c r="S61" s="124"/>
      <c r="T61" s="122"/>
      <c r="U61" s="49"/>
      <c r="V61" s="96"/>
      <c r="W61" s="51"/>
      <c r="X61" s="49"/>
      <c r="Y61" s="51"/>
      <c r="Z61" s="25"/>
      <c r="AA61" s="25"/>
      <c r="AB61" s="25"/>
      <c r="AC61" s="25"/>
      <c r="AD61" s="25"/>
      <c r="AE61" s="25"/>
      <c r="AF61" s="25"/>
      <c r="AG61" s="25"/>
      <c r="AH61" s="25"/>
      <c r="AI61" s="25"/>
      <c r="AJ61" s="18"/>
      <c r="AK61" s="1"/>
      <c r="AL61" s="1"/>
      <c r="AM61" s="1"/>
      <c r="AN61" s="1"/>
      <c r="AO61" s="10"/>
    </row>
    <row r="62" spans="2:41" x14ac:dyDescent="0.25">
      <c r="B62" s="1"/>
      <c r="C62" s="10"/>
      <c r="D62" s="28"/>
      <c r="E62" s="18"/>
      <c r="F62" s="1"/>
      <c r="G62" s="42"/>
      <c r="H62" s="43"/>
      <c r="I62" s="42"/>
      <c r="J62" s="25"/>
      <c r="K62" s="18"/>
      <c r="L62" s="1"/>
      <c r="M62" s="43"/>
      <c r="N62" s="42"/>
      <c r="O62" s="1"/>
      <c r="P62" s="1"/>
      <c r="Q62" s="1"/>
      <c r="R62" s="1"/>
      <c r="S62" s="124"/>
      <c r="T62" s="122"/>
      <c r="U62" s="49"/>
      <c r="V62" s="96"/>
      <c r="W62" s="51"/>
      <c r="X62" s="49"/>
      <c r="Y62" s="51"/>
      <c r="Z62" s="25"/>
      <c r="AA62" s="25"/>
      <c r="AB62" s="25"/>
      <c r="AC62" s="25"/>
      <c r="AD62" s="25"/>
      <c r="AE62" s="25"/>
      <c r="AF62" s="25"/>
      <c r="AG62" s="25"/>
      <c r="AH62" s="25"/>
      <c r="AI62" s="25"/>
      <c r="AJ62" s="18"/>
      <c r="AK62" s="1"/>
      <c r="AL62" s="1"/>
      <c r="AM62" s="1"/>
      <c r="AN62" s="1"/>
      <c r="AO62" s="10"/>
    </row>
    <row r="63" spans="2:41" x14ac:dyDescent="0.25">
      <c r="B63" s="1"/>
      <c r="C63" s="10"/>
      <c r="D63" s="28"/>
      <c r="E63" s="18"/>
      <c r="F63" s="1"/>
      <c r="G63" s="42"/>
      <c r="H63" s="43"/>
      <c r="I63" s="42"/>
      <c r="J63" s="25"/>
      <c r="K63" s="18"/>
      <c r="L63" s="1"/>
      <c r="M63" s="43"/>
      <c r="N63" s="42"/>
      <c r="O63" s="1"/>
      <c r="P63" s="1"/>
      <c r="Q63" s="1"/>
      <c r="R63" s="1"/>
      <c r="S63" s="124"/>
      <c r="T63" s="122"/>
      <c r="U63" s="49"/>
      <c r="V63" s="96"/>
      <c r="W63" s="51"/>
      <c r="X63" s="49"/>
      <c r="Y63" s="51"/>
      <c r="Z63" s="25"/>
      <c r="AA63" s="25"/>
      <c r="AB63" s="25"/>
      <c r="AC63" s="25"/>
      <c r="AD63" s="25"/>
      <c r="AE63" s="25"/>
      <c r="AF63" s="25"/>
      <c r="AG63" s="25"/>
      <c r="AH63" s="25"/>
      <c r="AI63" s="25"/>
      <c r="AJ63" s="18"/>
      <c r="AK63" s="1"/>
      <c r="AL63" s="1"/>
      <c r="AM63" s="1"/>
      <c r="AN63" s="1"/>
      <c r="AO63" s="10"/>
    </row>
    <row r="64" spans="2:41" x14ac:dyDescent="0.25">
      <c r="B64" s="1"/>
      <c r="C64" s="10"/>
      <c r="D64" s="28"/>
      <c r="E64" s="18"/>
      <c r="F64" s="1"/>
      <c r="G64" s="42"/>
      <c r="H64" s="43"/>
      <c r="I64" s="42"/>
      <c r="J64" s="25"/>
      <c r="K64" s="18"/>
      <c r="L64" s="1"/>
      <c r="M64" s="43"/>
      <c r="N64" s="42"/>
      <c r="O64" s="1"/>
      <c r="P64" s="1"/>
      <c r="Q64" s="1"/>
      <c r="R64" s="1"/>
      <c r="S64" s="124"/>
      <c r="T64" s="122"/>
      <c r="U64" s="49"/>
      <c r="V64" s="96"/>
      <c r="W64" s="51"/>
      <c r="X64" s="49"/>
      <c r="Y64" s="51"/>
      <c r="Z64" s="25"/>
      <c r="AA64" s="25"/>
      <c r="AB64" s="25"/>
      <c r="AC64" s="25"/>
      <c r="AD64" s="25"/>
      <c r="AE64" s="25"/>
      <c r="AF64" s="25"/>
      <c r="AG64" s="25"/>
      <c r="AH64" s="25"/>
      <c r="AI64" s="25"/>
      <c r="AJ64" s="18"/>
      <c r="AK64" s="1"/>
      <c r="AL64" s="1"/>
      <c r="AM64" s="1"/>
      <c r="AN64" s="1"/>
      <c r="AO64" s="10"/>
    </row>
    <row r="65" spans="2:41" x14ac:dyDescent="0.25">
      <c r="B65" s="1"/>
      <c r="C65" s="10"/>
      <c r="D65" s="28"/>
      <c r="E65" s="18"/>
      <c r="F65" s="1"/>
      <c r="G65" s="42"/>
      <c r="H65" s="43"/>
      <c r="I65" s="42"/>
      <c r="J65" s="25"/>
      <c r="K65" s="18"/>
      <c r="L65" s="1"/>
      <c r="M65" s="43"/>
      <c r="N65" s="42"/>
      <c r="O65" s="1"/>
      <c r="P65" s="1"/>
      <c r="Q65" s="1"/>
      <c r="R65" s="1"/>
      <c r="S65" s="124"/>
      <c r="T65" s="122"/>
      <c r="U65" s="49"/>
      <c r="V65" s="96"/>
      <c r="W65" s="51"/>
      <c r="X65" s="49"/>
      <c r="Y65" s="51"/>
      <c r="Z65" s="25"/>
      <c r="AA65" s="25"/>
      <c r="AB65" s="25"/>
      <c r="AC65" s="25"/>
      <c r="AD65" s="25"/>
      <c r="AE65" s="25"/>
      <c r="AF65" s="25"/>
      <c r="AG65" s="25"/>
      <c r="AH65" s="25"/>
      <c r="AI65" s="25"/>
      <c r="AJ65" s="18"/>
      <c r="AK65" s="1"/>
      <c r="AL65" s="1"/>
      <c r="AM65" s="1"/>
      <c r="AN65" s="1"/>
      <c r="AO65" s="10"/>
    </row>
    <row r="66" spans="2:41" x14ac:dyDescent="0.25">
      <c r="B66" s="1"/>
      <c r="C66" s="10"/>
      <c r="D66" s="28"/>
      <c r="E66" s="18"/>
      <c r="F66" s="1"/>
      <c r="G66" s="42"/>
      <c r="H66" s="43"/>
      <c r="I66" s="42"/>
      <c r="J66" s="25"/>
      <c r="K66" s="18"/>
      <c r="L66" s="1"/>
      <c r="M66" s="43"/>
      <c r="N66" s="42"/>
      <c r="O66" s="1"/>
      <c r="P66" s="1"/>
      <c r="Q66" s="1"/>
      <c r="R66" s="1"/>
      <c r="S66" s="124"/>
      <c r="T66" s="122"/>
      <c r="U66" s="49"/>
      <c r="V66" s="96"/>
      <c r="W66" s="51"/>
      <c r="X66" s="49"/>
      <c r="Y66" s="51"/>
      <c r="Z66" s="25"/>
      <c r="AA66" s="25"/>
      <c r="AB66" s="25"/>
      <c r="AC66" s="25"/>
      <c r="AD66" s="25"/>
      <c r="AE66" s="25"/>
      <c r="AF66" s="25"/>
      <c r="AG66" s="25"/>
      <c r="AH66" s="25"/>
      <c r="AI66" s="25"/>
      <c r="AJ66" s="18"/>
      <c r="AK66" s="1"/>
      <c r="AL66" s="1"/>
      <c r="AM66" s="1"/>
      <c r="AN66" s="1"/>
      <c r="AO66" s="10"/>
    </row>
    <row r="67" spans="2:41" x14ac:dyDescent="0.25">
      <c r="B67" s="1"/>
      <c r="C67" s="10"/>
      <c r="D67" s="28"/>
      <c r="E67" s="18"/>
      <c r="F67" s="1"/>
      <c r="G67" s="42"/>
      <c r="H67" s="43"/>
      <c r="I67" s="42"/>
      <c r="J67" s="25"/>
      <c r="K67" s="18"/>
      <c r="L67" s="1"/>
      <c r="M67" s="43"/>
      <c r="N67" s="42"/>
      <c r="O67" s="1"/>
      <c r="P67" s="1"/>
      <c r="Q67" s="1"/>
      <c r="R67" s="1"/>
      <c r="S67" s="124"/>
      <c r="T67" s="122"/>
      <c r="U67" s="49"/>
      <c r="V67" s="96"/>
      <c r="W67" s="51"/>
      <c r="X67" s="49"/>
      <c r="Y67" s="51"/>
      <c r="Z67" s="25"/>
      <c r="AA67" s="25"/>
      <c r="AB67" s="25"/>
      <c r="AC67" s="25"/>
      <c r="AD67" s="25"/>
      <c r="AE67" s="25"/>
      <c r="AF67" s="25"/>
      <c r="AG67" s="25"/>
      <c r="AH67" s="25"/>
      <c r="AI67" s="25"/>
      <c r="AJ67" s="18"/>
      <c r="AK67" s="1"/>
      <c r="AL67" s="1"/>
      <c r="AM67" s="1"/>
      <c r="AN67" s="1"/>
      <c r="AO67" s="10"/>
    </row>
    <row r="68" spans="2:41" x14ac:dyDescent="0.25">
      <c r="B68" s="1"/>
      <c r="C68" s="10"/>
      <c r="D68" s="28"/>
      <c r="E68" s="18"/>
      <c r="F68" s="1"/>
      <c r="G68" s="42"/>
      <c r="H68" s="43"/>
      <c r="I68" s="42"/>
      <c r="J68" s="25"/>
      <c r="K68" s="18"/>
      <c r="L68" s="1"/>
      <c r="M68" s="43"/>
      <c r="N68" s="42"/>
      <c r="O68" s="1"/>
      <c r="P68" s="1"/>
      <c r="Q68" s="1"/>
      <c r="R68" s="1"/>
      <c r="S68" s="124"/>
      <c r="T68" s="122"/>
      <c r="U68" s="49"/>
      <c r="V68" s="96"/>
      <c r="W68" s="51"/>
      <c r="X68" s="49"/>
      <c r="Y68" s="51"/>
      <c r="Z68" s="25"/>
      <c r="AA68" s="25"/>
      <c r="AB68" s="25"/>
      <c r="AC68" s="25"/>
      <c r="AD68" s="25"/>
      <c r="AE68" s="25"/>
      <c r="AF68" s="25"/>
      <c r="AG68" s="25"/>
      <c r="AH68" s="25"/>
      <c r="AI68" s="25"/>
      <c r="AJ68" s="18"/>
      <c r="AK68" s="1"/>
      <c r="AL68" s="1"/>
      <c r="AM68" s="1"/>
      <c r="AN68" s="1"/>
      <c r="AO68" s="10"/>
    </row>
    <row r="69" spans="2:41" x14ac:dyDescent="0.25">
      <c r="B69" s="1"/>
      <c r="C69" s="10"/>
      <c r="D69" s="28"/>
      <c r="E69" s="18"/>
      <c r="F69" s="1"/>
      <c r="G69" s="42"/>
      <c r="H69" s="43"/>
      <c r="I69" s="42"/>
      <c r="J69" s="25"/>
      <c r="K69" s="18"/>
      <c r="L69" s="1"/>
      <c r="M69" s="43"/>
      <c r="N69" s="42"/>
      <c r="O69" s="1"/>
      <c r="P69" s="1"/>
      <c r="Q69" s="1"/>
      <c r="R69" s="1"/>
      <c r="S69" s="124"/>
      <c r="T69" s="122"/>
      <c r="U69" s="49"/>
      <c r="V69" s="96"/>
      <c r="W69" s="51"/>
      <c r="X69" s="49"/>
      <c r="Y69" s="51"/>
      <c r="Z69" s="25"/>
      <c r="AA69" s="25"/>
      <c r="AB69" s="25"/>
      <c r="AC69" s="25"/>
      <c r="AD69" s="25"/>
      <c r="AE69" s="25"/>
      <c r="AF69" s="25"/>
      <c r="AG69" s="25"/>
      <c r="AH69" s="25"/>
      <c r="AI69" s="25"/>
      <c r="AJ69" s="18"/>
      <c r="AK69" s="1"/>
      <c r="AL69" s="1"/>
      <c r="AM69" s="1"/>
      <c r="AN69" s="1"/>
      <c r="AO69" s="10"/>
    </row>
    <row r="70" spans="2:41" x14ac:dyDescent="0.25">
      <c r="B70" s="1"/>
      <c r="C70" s="10"/>
      <c r="D70" s="28"/>
      <c r="E70" s="18"/>
      <c r="F70" s="1"/>
      <c r="G70" s="42"/>
      <c r="H70" s="43"/>
      <c r="I70" s="42"/>
      <c r="J70" s="25"/>
      <c r="K70" s="18"/>
      <c r="L70" s="1"/>
      <c r="M70" s="43"/>
      <c r="N70" s="42"/>
      <c r="O70" s="1"/>
      <c r="P70" s="1"/>
      <c r="Q70" s="1"/>
      <c r="R70" s="1"/>
      <c r="S70" s="124"/>
      <c r="T70" s="122"/>
      <c r="U70" s="49"/>
      <c r="V70" s="96"/>
      <c r="W70" s="51"/>
      <c r="X70" s="49"/>
      <c r="Y70" s="51"/>
      <c r="Z70" s="25"/>
      <c r="AA70" s="25"/>
      <c r="AB70" s="25"/>
      <c r="AC70" s="25"/>
      <c r="AD70" s="25"/>
      <c r="AE70" s="25"/>
      <c r="AF70" s="25"/>
      <c r="AG70" s="25"/>
      <c r="AH70" s="25"/>
      <c r="AI70" s="25"/>
      <c r="AJ70" s="18"/>
      <c r="AK70" s="1"/>
      <c r="AL70" s="1"/>
      <c r="AM70" s="1"/>
      <c r="AN70" s="1"/>
      <c r="AO70" s="10"/>
    </row>
    <row r="71" spans="2:41" x14ac:dyDescent="0.25">
      <c r="B71" s="1"/>
      <c r="C71" s="10"/>
      <c r="D71" s="28"/>
      <c r="E71" s="18"/>
      <c r="F71" s="1"/>
      <c r="G71" s="42"/>
      <c r="H71" s="43"/>
      <c r="I71" s="42"/>
      <c r="J71" s="25"/>
      <c r="K71" s="18"/>
      <c r="L71" s="1"/>
      <c r="M71" s="43"/>
      <c r="N71" s="42"/>
      <c r="O71" s="1"/>
      <c r="P71" s="1"/>
      <c r="Q71" s="1"/>
      <c r="R71" s="1"/>
      <c r="S71" s="124"/>
      <c r="T71" s="122"/>
      <c r="U71" s="49"/>
      <c r="V71" s="96"/>
      <c r="W71" s="51"/>
      <c r="X71" s="49"/>
      <c r="Y71" s="51"/>
      <c r="Z71" s="25"/>
      <c r="AA71" s="25"/>
      <c r="AB71" s="25"/>
      <c r="AC71" s="25"/>
      <c r="AD71" s="25"/>
      <c r="AE71" s="25"/>
      <c r="AF71" s="25"/>
      <c r="AG71" s="25"/>
      <c r="AH71" s="25"/>
      <c r="AI71" s="25"/>
      <c r="AJ71" s="18"/>
      <c r="AK71" s="1"/>
      <c r="AL71" s="1"/>
      <c r="AM71" s="1"/>
      <c r="AN71" s="1"/>
      <c r="AO71" s="10"/>
    </row>
    <row r="72" spans="2:41" x14ac:dyDescent="0.25">
      <c r="B72" s="1"/>
      <c r="C72" s="10"/>
      <c r="D72" s="28"/>
      <c r="E72" s="18"/>
      <c r="F72" s="1"/>
      <c r="G72" s="42"/>
      <c r="H72" s="43"/>
      <c r="I72" s="42"/>
      <c r="J72" s="25"/>
      <c r="K72" s="18"/>
      <c r="L72" s="1"/>
      <c r="M72" s="43"/>
      <c r="N72" s="42"/>
      <c r="O72" s="1"/>
      <c r="P72" s="1"/>
      <c r="Q72" s="1"/>
      <c r="R72" s="1"/>
      <c r="S72" s="124"/>
      <c r="T72" s="122"/>
      <c r="U72" s="49"/>
      <c r="V72" s="96"/>
      <c r="W72" s="51"/>
      <c r="X72" s="49"/>
      <c r="Y72" s="51"/>
      <c r="Z72" s="25"/>
      <c r="AA72" s="25"/>
      <c r="AB72" s="25"/>
      <c r="AC72" s="25"/>
      <c r="AD72" s="25"/>
      <c r="AE72" s="25"/>
      <c r="AF72" s="25"/>
      <c r="AG72" s="25"/>
      <c r="AH72" s="25"/>
      <c r="AI72" s="25"/>
      <c r="AJ72" s="18"/>
      <c r="AK72" s="1"/>
      <c r="AL72" s="1"/>
      <c r="AM72" s="1"/>
      <c r="AN72" s="1"/>
      <c r="AO72" s="10"/>
    </row>
    <row r="73" spans="2:41" x14ac:dyDescent="0.25">
      <c r="B73" s="1"/>
      <c r="C73" s="10"/>
      <c r="D73" s="28"/>
      <c r="E73" s="18"/>
      <c r="F73" s="1"/>
      <c r="G73" s="42"/>
      <c r="H73" s="43"/>
      <c r="I73" s="42"/>
      <c r="J73" s="25"/>
      <c r="K73" s="18"/>
      <c r="L73" s="1"/>
      <c r="M73" s="43"/>
      <c r="N73" s="42"/>
      <c r="O73" s="1"/>
      <c r="P73" s="1"/>
      <c r="Q73" s="1"/>
      <c r="R73" s="1"/>
      <c r="S73" s="124"/>
      <c r="T73" s="122"/>
      <c r="U73" s="49"/>
      <c r="V73" s="96"/>
      <c r="W73" s="51"/>
      <c r="X73" s="49"/>
      <c r="Y73" s="51"/>
      <c r="Z73" s="25"/>
      <c r="AA73" s="25"/>
      <c r="AB73" s="25"/>
      <c r="AC73" s="25"/>
      <c r="AD73" s="25"/>
      <c r="AE73" s="25"/>
      <c r="AF73" s="25"/>
      <c r="AG73" s="25"/>
      <c r="AH73" s="25"/>
      <c r="AI73" s="25"/>
      <c r="AJ73" s="18"/>
      <c r="AK73" s="1"/>
      <c r="AL73" s="1"/>
      <c r="AM73" s="1"/>
      <c r="AN73" s="1"/>
      <c r="AO73" s="10"/>
    </row>
    <row r="74" spans="2:41" x14ac:dyDescent="0.25">
      <c r="B74" s="1"/>
      <c r="C74" s="10"/>
      <c r="D74" s="28"/>
      <c r="E74" s="18"/>
      <c r="F74" s="1"/>
      <c r="G74" s="42"/>
      <c r="H74" s="43"/>
      <c r="I74" s="42"/>
      <c r="J74" s="25"/>
      <c r="K74" s="18"/>
      <c r="L74" s="1"/>
      <c r="M74" s="43"/>
      <c r="N74" s="42"/>
      <c r="O74" s="1"/>
      <c r="P74" s="1"/>
      <c r="Q74" s="1"/>
      <c r="R74" s="1"/>
      <c r="S74" s="124"/>
      <c r="T74" s="122"/>
      <c r="U74" s="49"/>
      <c r="V74" s="96"/>
      <c r="W74" s="51"/>
      <c r="X74" s="49"/>
      <c r="Y74" s="51"/>
      <c r="Z74" s="25"/>
      <c r="AA74" s="25"/>
      <c r="AB74" s="25"/>
      <c r="AC74" s="25"/>
      <c r="AD74" s="25"/>
      <c r="AE74" s="25"/>
      <c r="AF74" s="25"/>
      <c r="AG74" s="25"/>
      <c r="AH74" s="25"/>
      <c r="AI74" s="25"/>
      <c r="AJ74" s="18"/>
      <c r="AK74" s="1"/>
      <c r="AL74" s="1"/>
      <c r="AM74" s="1"/>
      <c r="AN74" s="1"/>
      <c r="AO74" s="10"/>
    </row>
    <row r="75" spans="2:41" x14ac:dyDescent="0.25">
      <c r="B75" s="1"/>
      <c r="C75" s="10"/>
      <c r="D75" s="28"/>
      <c r="E75" s="18"/>
      <c r="F75" s="1"/>
      <c r="G75" s="42"/>
      <c r="H75" s="43"/>
      <c r="I75" s="42"/>
      <c r="J75" s="25"/>
      <c r="K75" s="18"/>
      <c r="L75" s="1"/>
      <c r="M75" s="43"/>
      <c r="N75" s="42"/>
      <c r="O75" s="1"/>
      <c r="P75" s="1"/>
      <c r="Q75" s="1"/>
      <c r="R75" s="1"/>
      <c r="S75" s="124"/>
      <c r="T75" s="122"/>
      <c r="U75" s="49"/>
      <c r="V75" s="96"/>
      <c r="W75" s="51"/>
      <c r="X75" s="49"/>
      <c r="Y75" s="51"/>
      <c r="Z75" s="25"/>
      <c r="AA75" s="25"/>
      <c r="AB75" s="25"/>
      <c r="AC75" s="25"/>
      <c r="AD75" s="25"/>
      <c r="AE75" s="25"/>
      <c r="AF75" s="25"/>
      <c r="AG75" s="25"/>
      <c r="AH75" s="25"/>
      <c r="AI75" s="25"/>
      <c r="AJ75" s="18"/>
      <c r="AK75" s="1"/>
      <c r="AL75" s="1"/>
      <c r="AM75" s="1"/>
      <c r="AN75" s="1"/>
      <c r="AO75" s="10"/>
    </row>
    <row r="76" spans="2:41" x14ac:dyDescent="0.25">
      <c r="B76" s="1"/>
      <c r="C76" s="10"/>
      <c r="D76" s="28"/>
      <c r="E76" s="18"/>
      <c r="F76" s="1"/>
      <c r="G76" s="42"/>
      <c r="H76" s="43"/>
      <c r="I76" s="42"/>
      <c r="J76" s="25"/>
      <c r="K76" s="18"/>
      <c r="L76" s="1"/>
      <c r="M76" s="43"/>
      <c r="N76" s="42"/>
      <c r="O76" s="1"/>
      <c r="P76" s="1"/>
      <c r="Q76" s="1"/>
      <c r="R76" s="1"/>
      <c r="S76" s="124"/>
      <c r="T76" s="122"/>
      <c r="U76" s="49"/>
      <c r="V76" s="96"/>
      <c r="W76" s="51"/>
      <c r="X76" s="49"/>
      <c r="Y76" s="51"/>
      <c r="Z76" s="25"/>
      <c r="AA76" s="25"/>
      <c r="AB76" s="25"/>
      <c r="AC76" s="25"/>
      <c r="AD76" s="25"/>
      <c r="AE76" s="25"/>
      <c r="AF76" s="25"/>
      <c r="AG76" s="25"/>
      <c r="AH76" s="25"/>
      <c r="AI76" s="25"/>
      <c r="AJ76" s="18"/>
      <c r="AK76" s="1"/>
      <c r="AL76" s="1"/>
      <c r="AM76" s="1"/>
      <c r="AN76" s="1"/>
      <c r="AO76" s="10"/>
    </row>
    <row r="77" spans="2:41" x14ac:dyDescent="0.25">
      <c r="B77" s="1"/>
      <c r="C77" s="10"/>
      <c r="D77" s="28"/>
      <c r="E77" s="18"/>
      <c r="F77" s="1"/>
      <c r="G77" s="42"/>
      <c r="H77" s="43"/>
      <c r="I77" s="42"/>
      <c r="J77" s="25"/>
      <c r="K77" s="18"/>
      <c r="L77" s="1"/>
      <c r="M77" s="43"/>
      <c r="N77" s="42"/>
      <c r="O77" s="1"/>
      <c r="P77" s="1"/>
      <c r="Q77" s="1"/>
      <c r="R77" s="1"/>
      <c r="S77" s="124"/>
      <c r="T77" s="122"/>
      <c r="U77" s="49"/>
      <c r="V77" s="96"/>
      <c r="W77" s="51"/>
      <c r="X77" s="49"/>
      <c r="Y77" s="51"/>
      <c r="Z77" s="25"/>
      <c r="AA77" s="25"/>
      <c r="AB77" s="25"/>
      <c r="AC77" s="25"/>
      <c r="AD77" s="25"/>
      <c r="AE77" s="25"/>
      <c r="AF77" s="25"/>
      <c r="AG77" s="25"/>
      <c r="AH77" s="25"/>
      <c r="AI77" s="25"/>
      <c r="AJ77" s="18"/>
      <c r="AK77" s="1"/>
      <c r="AL77" s="1"/>
      <c r="AM77" s="1"/>
      <c r="AN77" s="1"/>
      <c r="AO77" s="10"/>
    </row>
    <row r="78" spans="2:41" x14ac:dyDescent="0.25">
      <c r="B78" s="1"/>
      <c r="C78" s="10"/>
      <c r="D78" s="28"/>
      <c r="E78" s="18"/>
      <c r="F78" s="1"/>
      <c r="G78" s="42"/>
      <c r="H78" s="43"/>
      <c r="I78" s="42"/>
      <c r="J78" s="25"/>
      <c r="K78" s="18"/>
      <c r="L78" s="1"/>
      <c r="M78" s="43"/>
      <c r="N78" s="42"/>
      <c r="O78" s="1"/>
      <c r="P78" s="1"/>
      <c r="Q78" s="1"/>
      <c r="R78" s="1"/>
      <c r="S78" s="124"/>
      <c r="T78" s="122"/>
      <c r="U78" s="49"/>
      <c r="V78" s="96"/>
      <c r="W78" s="51"/>
      <c r="X78" s="49"/>
      <c r="Y78" s="51"/>
      <c r="Z78" s="25"/>
      <c r="AA78" s="25"/>
      <c r="AB78" s="25"/>
      <c r="AC78" s="25"/>
      <c r="AD78" s="25"/>
      <c r="AE78" s="25"/>
      <c r="AF78" s="25"/>
      <c r="AG78" s="25"/>
      <c r="AH78" s="25"/>
      <c r="AI78" s="25"/>
      <c r="AJ78" s="18"/>
      <c r="AK78" s="1"/>
      <c r="AL78" s="1"/>
      <c r="AM78" s="1"/>
      <c r="AN78" s="1"/>
      <c r="AO78" s="10"/>
    </row>
    <row r="79" spans="2:41" x14ac:dyDescent="0.25">
      <c r="B79" s="1"/>
      <c r="C79" s="10"/>
      <c r="D79" s="28"/>
      <c r="E79" s="18"/>
      <c r="F79" s="1"/>
      <c r="G79" s="42"/>
      <c r="H79" s="43"/>
      <c r="I79" s="42"/>
      <c r="J79" s="25"/>
      <c r="K79" s="18"/>
      <c r="L79" s="1"/>
      <c r="M79" s="43"/>
      <c r="N79" s="42"/>
      <c r="O79" s="1"/>
      <c r="P79" s="1"/>
      <c r="Q79" s="1"/>
      <c r="R79" s="1"/>
      <c r="S79" s="124"/>
      <c r="T79" s="122"/>
      <c r="U79" s="49"/>
      <c r="V79" s="96"/>
      <c r="W79" s="51"/>
      <c r="X79" s="49"/>
      <c r="Y79" s="51"/>
      <c r="Z79" s="25"/>
      <c r="AA79" s="25"/>
      <c r="AB79" s="25"/>
      <c r="AC79" s="25"/>
      <c r="AD79" s="25"/>
      <c r="AE79" s="25"/>
      <c r="AF79" s="25"/>
      <c r="AG79" s="25"/>
      <c r="AH79" s="25"/>
      <c r="AI79" s="25"/>
      <c r="AJ79" s="18"/>
      <c r="AK79" s="1"/>
      <c r="AL79" s="1"/>
      <c r="AM79" s="1"/>
      <c r="AN79" s="1"/>
      <c r="AO79" s="10"/>
    </row>
    <row r="80" spans="2:41" x14ac:dyDescent="0.25">
      <c r="B80" s="1"/>
      <c r="C80" s="10"/>
      <c r="D80" s="28"/>
      <c r="E80" s="18"/>
      <c r="F80" s="1"/>
      <c r="G80" s="42"/>
      <c r="H80" s="43"/>
      <c r="I80" s="42"/>
      <c r="J80" s="25"/>
      <c r="K80" s="18"/>
      <c r="L80" s="1"/>
      <c r="M80" s="43"/>
      <c r="N80" s="42"/>
      <c r="O80" s="1"/>
      <c r="P80" s="1"/>
      <c r="Q80" s="1"/>
      <c r="R80" s="1"/>
      <c r="S80" s="124"/>
      <c r="T80" s="122"/>
      <c r="U80" s="49"/>
      <c r="V80" s="96"/>
      <c r="W80" s="51"/>
      <c r="X80" s="49"/>
      <c r="Y80" s="51"/>
      <c r="Z80" s="25"/>
      <c r="AA80" s="25"/>
      <c r="AB80" s="25"/>
      <c r="AC80" s="25"/>
      <c r="AD80" s="25"/>
      <c r="AE80" s="25"/>
      <c r="AF80" s="25"/>
      <c r="AG80" s="25"/>
      <c r="AH80" s="25"/>
      <c r="AI80" s="25"/>
      <c r="AJ80" s="18"/>
      <c r="AK80" s="1"/>
      <c r="AL80" s="1"/>
      <c r="AM80" s="1"/>
      <c r="AN80" s="1"/>
      <c r="AO80" s="10"/>
    </row>
    <row r="81" spans="2:41" x14ac:dyDescent="0.25">
      <c r="B81" s="1"/>
      <c r="C81" s="10"/>
      <c r="D81" s="28"/>
      <c r="E81" s="18"/>
      <c r="F81" s="1"/>
      <c r="G81" s="42"/>
      <c r="H81" s="43"/>
      <c r="I81" s="42"/>
      <c r="J81" s="25"/>
      <c r="K81" s="18"/>
      <c r="L81" s="1"/>
      <c r="M81" s="43"/>
      <c r="N81" s="42"/>
      <c r="O81" s="1"/>
      <c r="P81" s="1"/>
      <c r="Q81" s="1"/>
      <c r="R81" s="1"/>
      <c r="S81" s="124"/>
      <c r="T81" s="122"/>
      <c r="U81" s="49"/>
      <c r="V81" s="96"/>
      <c r="W81" s="51"/>
      <c r="X81" s="49"/>
      <c r="Y81" s="51"/>
      <c r="Z81" s="25"/>
      <c r="AA81" s="25"/>
      <c r="AB81" s="25"/>
      <c r="AC81" s="25"/>
      <c r="AD81" s="25"/>
      <c r="AE81" s="25"/>
      <c r="AF81" s="25"/>
      <c r="AG81" s="25"/>
      <c r="AH81" s="25"/>
      <c r="AI81" s="25"/>
      <c r="AJ81" s="18"/>
      <c r="AK81" s="1"/>
      <c r="AL81" s="1"/>
      <c r="AM81" s="1"/>
      <c r="AN81" s="1"/>
      <c r="AO81" s="10"/>
    </row>
    <row r="82" spans="2:41" x14ac:dyDescent="0.25">
      <c r="B82" s="1"/>
      <c r="C82" s="10"/>
      <c r="D82" s="28"/>
      <c r="E82" s="18"/>
      <c r="F82" s="1"/>
      <c r="G82" s="42"/>
      <c r="H82" s="43"/>
      <c r="I82" s="42"/>
      <c r="J82" s="25"/>
      <c r="K82" s="18"/>
      <c r="L82" s="1"/>
      <c r="M82" s="43"/>
      <c r="N82" s="42"/>
      <c r="O82" s="1"/>
      <c r="P82" s="1"/>
      <c r="Q82" s="1"/>
      <c r="R82" s="1"/>
      <c r="S82" s="124"/>
      <c r="T82" s="122"/>
      <c r="U82" s="49"/>
      <c r="V82" s="96"/>
      <c r="W82" s="51"/>
      <c r="X82" s="49"/>
      <c r="Y82" s="51"/>
      <c r="Z82" s="25"/>
      <c r="AA82" s="25"/>
      <c r="AB82" s="25"/>
      <c r="AC82" s="25"/>
      <c r="AD82" s="25"/>
      <c r="AE82" s="25"/>
      <c r="AF82" s="25"/>
      <c r="AG82" s="25"/>
      <c r="AH82" s="25"/>
      <c r="AI82" s="25"/>
      <c r="AJ82" s="18"/>
      <c r="AK82" s="1"/>
      <c r="AL82" s="1"/>
      <c r="AM82" s="1"/>
      <c r="AN82" s="1"/>
      <c r="AO82" s="10"/>
    </row>
    <row r="83" spans="2:41" x14ac:dyDescent="0.25">
      <c r="B83" s="1"/>
      <c r="C83" s="10"/>
      <c r="D83" s="28"/>
      <c r="E83" s="18"/>
      <c r="F83" s="1"/>
      <c r="G83" s="42"/>
      <c r="H83" s="43"/>
      <c r="I83" s="42"/>
      <c r="J83" s="25"/>
      <c r="K83" s="18"/>
      <c r="L83" s="1"/>
      <c r="M83" s="43"/>
      <c r="N83" s="42"/>
      <c r="O83" s="1"/>
      <c r="P83" s="1"/>
      <c r="Q83" s="1"/>
      <c r="R83" s="1"/>
      <c r="S83" s="124"/>
      <c r="T83" s="122"/>
      <c r="U83" s="49"/>
      <c r="V83" s="96"/>
      <c r="W83" s="51"/>
      <c r="X83" s="49"/>
      <c r="Y83" s="51"/>
      <c r="Z83" s="25"/>
      <c r="AA83" s="25"/>
      <c r="AB83" s="25"/>
      <c r="AC83" s="25"/>
      <c r="AD83" s="25"/>
      <c r="AE83" s="25"/>
      <c r="AF83" s="25"/>
      <c r="AG83" s="25"/>
      <c r="AH83" s="25"/>
      <c r="AI83" s="25"/>
      <c r="AJ83" s="18"/>
      <c r="AK83" s="1"/>
      <c r="AL83" s="1"/>
      <c r="AM83" s="1"/>
      <c r="AN83" s="1"/>
      <c r="AO83" s="10"/>
    </row>
    <row r="84" spans="2:41" x14ac:dyDescent="0.25">
      <c r="B84" s="1"/>
      <c r="C84" s="10"/>
      <c r="D84" s="28"/>
      <c r="E84" s="18"/>
      <c r="F84" s="1"/>
      <c r="G84" s="42"/>
      <c r="H84" s="43"/>
      <c r="I84" s="42"/>
      <c r="J84" s="25"/>
      <c r="K84" s="18"/>
      <c r="L84" s="1"/>
      <c r="M84" s="43"/>
      <c r="N84" s="42"/>
      <c r="O84" s="1"/>
      <c r="P84" s="1"/>
      <c r="Q84" s="1"/>
      <c r="R84" s="1"/>
      <c r="S84" s="124"/>
      <c r="T84" s="122"/>
      <c r="U84" s="49"/>
      <c r="V84" s="96"/>
      <c r="W84" s="51"/>
      <c r="X84" s="49"/>
      <c r="Y84" s="51"/>
      <c r="Z84" s="25"/>
      <c r="AA84" s="25"/>
      <c r="AB84" s="25"/>
      <c r="AC84" s="25"/>
      <c r="AD84" s="25"/>
      <c r="AE84" s="25"/>
      <c r="AF84" s="25"/>
      <c r="AG84" s="25"/>
      <c r="AH84" s="25"/>
      <c r="AI84" s="25"/>
      <c r="AJ84" s="18"/>
      <c r="AK84" s="1"/>
      <c r="AL84" s="1"/>
      <c r="AM84" s="1"/>
      <c r="AN84" s="1"/>
      <c r="AO84" s="10"/>
    </row>
    <row r="85" spans="2:41" x14ac:dyDescent="0.25">
      <c r="B85" s="1"/>
      <c r="C85" s="10"/>
      <c r="D85" s="28"/>
      <c r="E85" s="18"/>
      <c r="F85" s="1"/>
      <c r="G85" s="42"/>
      <c r="H85" s="43"/>
      <c r="I85" s="42"/>
      <c r="J85" s="25"/>
      <c r="K85" s="18"/>
      <c r="L85" s="1"/>
      <c r="M85" s="43"/>
      <c r="N85" s="42"/>
      <c r="O85" s="1"/>
      <c r="P85" s="1"/>
      <c r="Q85" s="1"/>
      <c r="R85" s="1"/>
      <c r="S85" s="124"/>
      <c r="T85" s="122"/>
      <c r="U85" s="49"/>
      <c r="V85" s="96"/>
      <c r="W85" s="51"/>
      <c r="X85" s="49"/>
      <c r="Y85" s="51"/>
      <c r="Z85" s="25"/>
      <c r="AA85" s="25"/>
      <c r="AB85" s="25"/>
      <c r="AC85" s="25"/>
      <c r="AD85" s="25"/>
      <c r="AE85" s="25"/>
      <c r="AF85" s="25"/>
      <c r="AG85" s="25"/>
      <c r="AH85" s="25"/>
      <c r="AI85" s="25"/>
      <c r="AJ85" s="18"/>
      <c r="AK85" s="1"/>
      <c r="AL85" s="1"/>
      <c r="AM85" s="1"/>
      <c r="AN85" s="1"/>
      <c r="AO85" s="10"/>
    </row>
    <row r="86" spans="2:41" x14ac:dyDescent="0.25">
      <c r="B86" s="1"/>
      <c r="C86" s="10"/>
      <c r="D86" s="28"/>
      <c r="E86" s="18"/>
      <c r="F86" s="1"/>
      <c r="G86" s="42"/>
      <c r="H86" s="43"/>
      <c r="I86" s="42"/>
      <c r="J86" s="25"/>
      <c r="K86" s="18"/>
      <c r="L86" s="1"/>
      <c r="M86" s="43"/>
      <c r="N86" s="42"/>
      <c r="O86" s="1"/>
      <c r="P86" s="1"/>
      <c r="Q86" s="1"/>
      <c r="R86" s="1"/>
      <c r="S86" s="124"/>
      <c r="T86" s="122"/>
      <c r="U86" s="49"/>
      <c r="V86" s="96"/>
      <c r="W86" s="51"/>
      <c r="X86" s="49"/>
      <c r="Y86" s="51"/>
      <c r="Z86" s="25"/>
      <c r="AA86" s="25"/>
      <c r="AB86" s="25"/>
      <c r="AC86" s="25"/>
      <c r="AD86" s="25"/>
      <c r="AE86" s="25"/>
      <c r="AF86" s="25"/>
      <c r="AG86" s="25"/>
      <c r="AH86" s="25"/>
      <c r="AI86" s="25"/>
      <c r="AJ86" s="18"/>
      <c r="AK86" s="1"/>
      <c r="AL86" s="1"/>
      <c r="AM86" s="1"/>
      <c r="AN86" s="1"/>
      <c r="AO86" s="10"/>
    </row>
    <row r="87" spans="2:41" x14ac:dyDescent="0.25">
      <c r="B87" s="1"/>
      <c r="C87" s="10"/>
      <c r="D87" s="28"/>
      <c r="E87" s="18"/>
      <c r="F87" s="1"/>
      <c r="G87" s="42"/>
      <c r="H87" s="43"/>
      <c r="I87" s="42"/>
      <c r="J87" s="25"/>
      <c r="K87" s="18"/>
      <c r="L87" s="1"/>
      <c r="M87" s="43"/>
      <c r="N87" s="42"/>
      <c r="O87" s="1"/>
      <c r="P87" s="1"/>
      <c r="Q87" s="1"/>
      <c r="R87" s="1"/>
      <c r="S87" s="124"/>
      <c r="T87" s="122"/>
      <c r="U87" s="49"/>
      <c r="V87" s="96"/>
      <c r="W87" s="51"/>
      <c r="X87" s="49"/>
      <c r="Y87" s="51"/>
      <c r="Z87" s="25"/>
      <c r="AA87" s="25"/>
      <c r="AB87" s="25"/>
      <c r="AC87" s="25"/>
      <c r="AD87" s="25"/>
      <c r="AE87" s="25"/>
      <c r="AF87" s="25"/>
      <c r="AG87" s="25"/>
      <c r="AH87" s="25"/>
      <c r="AI87" s="25"/>
      <c r="AJ87" s="18"/>
      <c r="AK87" s="1"/>
      <c r="AL87" s="1"/>
      <c r="AM87" s="1"/>
      <c r="AN87" s="1"/>
      <c r="AO87" s="10"/>
    </row>
    <row r="88" spans="2:41" x14ac:dyDescent="0.25">
      <c r="B88" s="1"/>
      <c r="C88" s="10"/>
      <c r="D88" s="28"/>
      <c r="E88" s="18"/>
      <c r="F88" s="1"/>
      <c r="G88" s="42"/>
      <c r="H88" s="43"/>
      <c r="I88" s="42"/>
      <c r="J88" s="25"/>
      <c r="K88" s="18"/>
      <c r="L88" s="1"/>
      <c r="M88" s="43"/>
      <c r="N88" s="42"/>
      <c r="O88" s="1"/>
      <c r="P88" s="1"/>
      <c r="Q88" s="1"/>
      <c r="R88" s="1"/>
      <c r="S88" s="124"/>
      <c r="T88" s="122"/>
      <c r="U88" s="49"/>
      <c r="V88" s="96"/>
      <c r="W88" s="51"/>
      <c r="X88" s="49"/>
      <c r="Y88" s="51"/>
      <c r="Z88" s="25"/>
      <c r="AA88" s="25"/>
      <c r="AB88" s="25"/>
      <c r="AC88" s="25"/>
      <c r="AD88" s="25"/>
      <c r="AE88" s="25"/>
      <c r="AF88" s="25"/>
      <c r="AG88" s="25"/>
      <c r="AH88" s="25"/>
      <c r="AI88" s="25"/>
      <c r="AJ88" s="18"/>
      <c r="AK88" s="1"/>
      <c r="AL88" s="1"/>
      <c r="AM88" s="1"/>
      <c r="AN88" s="1"/>
      <c r="AO88" s="10"/>
    </row>
    <row r="89" spans="2:41" x14ac:dyDescent="0.25">
      <c r="B89" s="1"/>
      <c r="C89" s="10"/>
      <c r="D89" s="28"/>
      <c r="E89" s="18"/>
      <c r="F89" s="1"/>
      <c r="G89" s="42"/>
      <c r="H89" s="43"/>
      <c r="I89" s="42"/>
      <c r="J89" s="25"/>
      <c r="K89" s="18"/>
      <c r="L89" s="1"/>
      <c r="M89" s="43"/>
      <c r="N89" s="42"/>
      <c r="O89" s="1"/>
      <c r="P89" s="1"/>
      <c r="Q89" s="1"/>
      <c r="R89" s="1"/>
      <c r="S89" s="124"/>
      <c r="T89" s="122"/>
      <c r="U89" s="49"/>
      <c r="V89" s="96"/>
      <c r="W89" s="51"/>
      <c r="X89" s="49"/>
      <c r="Y89" s="51"/>
      <c r="Z89" s="25"/>
      <c r="AA89" s="25"/>
      <c r="AB89" s="25"/>
      <c r="AC89" s="25"/>
      <c r="AD89" s="25"/>
      <c r="AE89" s="25"/>
      <c r="AF89" s="25"/>
      <c r="AG89" s="25"/>
      <c r="AH89" s="25"/>
      <c r="AI89" s="25"/>
      <c r="AJ89" s="18"/>
      <c r="AK89" s="1"/>
      <c r="AL89" s="1"/>
      <c r="AM89" s="1"/>
      <c r="AN89" s="1"/>
      <c r="AO89" s="10"/>
    </row>
    <row r="90" spans="2:41" x14ac:dyDescent="0.25">
      <c r="B90" s="1"/>
      <c r="C90" s="10"/>
      <c r="D90" s="28"/>
      <c r="E90" s="18"/>
      <c r="F90" s="1"/>
      <c r="G90" s="42"/>
      <c r="H90" s="43"/>
      <c r="I90" s="42"/>
      <c r="J90" s="25"/>
      <c r="K90" s="18"/>
      <c r="L90" s="1"/>
      <c r="M90" s="43"/>
      <c r="N90" s="42"/>
      <c r="O90" s="1"/>
      <c r="P90" s="1"/>
      <c r="Q90" s="1"/>
      <c r="R90" s="1"/>
      <c r="S90" s="124"/>
      <c r="T90" s="122"/>
      <c r="U90" s="49"/>
      <c r="V90" s="96"/>
      <c r="W90" s="51"/>
      <c r="X90" s="49"/>
      <c r="Y90" s="51"/>
      <c r="Z90" s="25"/>
      <c r="AA90" s="25"/>
      <c r="AB90" s="25"/>
      <c r="AC90" s="25"/>
      <c r="AD90" s="25"/>
      <c r="AE90" s="25"/>
      <c r="AF90" s="25"/>
      <c r="AG90" s="25"/>
      <c r="AH90" s="25"/>
      <c r="AI90" s="25"/>
      <c r="AJ90" s="18"/>
      <c r="AK90" s="1"/>
      <c r="AL90" s="1"/>
      <c r="AM90" s="1"/>
      <c r="AN90" s="1"/>
      <c r="AO90" s="10"/>
    </row>
    <row r="91" spans="2:41" x14ac:dyDescent="0.25">
      <c r="B91" s="1"/>
      <c r="C91" s="10"/>
      <c r="D91" s="28"/>
      <c r="E91" s="18"/>
      <c r="F91" s="1"/>
      <c r="G91" s="42"/>
      <c r="H91" s="43"/>
      <c r="I91" s="42"/>
      <c r="J91" s="25"/>
      <c r="K91" s="18"/>
      <c r="L91" s="1"/>
      <c r="M91" s="43"/>
      <c r="N91" s="42"/>
      <c r="O91" s="1"/>
      <c r="P91" s="1"/>
      <c r="Q91" s="1"/>
      <c r="R91" s="1"/>
      <c r="S91" s="124"/>
      <c r="T91" s="122"/>
      <c r="U91" s="49"/>
      <c r="V91" s="96"/>
      <c r="W91" s="51"/>
      <c r="X91" s="49"/>
      <c r="Y91" s="51"/>
      <c r="Z91" s="25"/>
      <c r="AA91" s="25"/>
      <c r="AB91" s="25"/>
      <c r="AC91" s="25"/>
      <c r="AD91" s="25"/>
      <c r="AE91" s="25"/>
      <c r="AF91" s="25"/>
      <c r="AG91" s="25"/>
      <c r="AH91" s="25"/>
      <c r="AI91" s="25"/>
      <c r="AJ91" s="18"/>
      <c r="AK91" s="1"/>
      <c r="AL91" s="1"/>
      <c r="AM91" s="1"/>
      <c r="AN91" s="1"/>
      <c r="AO91" s="10"/>
    </row>
    <row r="92" spans="2:41" x14ac:dyDescent="0.25">
      <c r="B92" s="1"/>
      <c r="C92" s="10"/>
      <c r="D92" s="28"/>
      <c r="E92" s="18"/>
      <c r="F92" s="1"/>
      <c r="G92" s="42"/>
      <c r="H92" s="43"/>
      <c r="I92" s="42"/>
      <c r="J92" s="25"/>
      <c r="K92" s="18"/>
      <c r="L92" s="1"/>
      <c r="M92" s="43"/>
      <c r="N92" s="42"/>
      <c r="O92" s="1"/>
      <c r="P92" s="1"/>
      <c r="Q92" s="1"/>
      <c r="R92" s="1"/>
      <c r="S92" s="124"/>
      <c r="T92" s="122"/>
      <c r="U92" s="49"/>
      <c r="V92" s="96"/>
      <c r="W92" s="51"/>
      <c r="X92" s="49"/>
      <c r="Y92" s="51"/>
      <c r="Z92" s="25"/>
      <c r="AA92" s="25"/>
      <c r="AB92" s="25"/>
      <c r="AC92" s="25"/>
      <c r="AD92" s="25"/>
      <c r="AE92" s="25"/>
      <c r="AF92" s="25"/>
      <c r="AG92" s="25"/>
      <c r="AH92" s="25"/>
      <c r="AI92" s="25"/>
      <c r="AJ92" s="18"/>
      <c r="AK92" s="1"/>
      <c r="AL92" s="1"/>
      <c r="AM92" s="1"/>
      <c r="AN92" s="1"/>
      <c r="AO92" s="10"/>
    </row>
    <row r="93" spans="2:41" x14ac:dyDescent="0.25">
      <c r="B93" s="1"/>
      <c r="C93" s="10"/>
      <c r="D93" s="28"/>
      <c r="E93" s="18"/>
      <c r="F93" s="1"/>
      <c r="G93" s="42"/>
      <c r="H93" s="43"/>
      <c r="I93" s="42"/>
      <c r="J93" s="25"/>
      <c r="K93" s="18"/>
      <c r="L93" s="1"/>
      <c r="M93" s="43"/>
      <c r="N93" s="42"/>
      <c r="O93" s="1"/>
      <c r="P93" s="1"/>
      <c r="Q93" s="1"/>
      <c r="R93" s="1"/>
      <c r="S93" s="124"/>
      <c r="T93" s="122"/>
      <c r="U93" s="49"/>
      <c r="V93" s="96"/>
      <c r="W93" s="51"/>
      <c r="X93" s="49"/>
      <c r="Y93" s="51"/>
      <c r="Z93" s="25"/>
      <c r="AA93" s="25"/>
      <c r="AB93" s="25"/>
      <c r="AC93" s="25"/>
      <c r="AD93" s="25"/>
      <c r="AE93" s="25"/>
      <c r="AF93" s="25"/>
      <c r="AG93" s="25"/>
      <c r="AH93" s="25"/>
      <c r="AI93" s="25"/>
      <c r="AJ93" s="18"/>
      <c r="AK93" s="1"/>
      <c r="AL93" s="1"/>
      <c r="AM93" s="1"/>
      <c r="AN93" s="1"/>
      <c r="AO93" s="10"/>
    </row>
    <row r="94" spans="2:41" x14ac:dyDescent="0.25">
      <c r="B94" s="1"/>
      <c r="C94" s="10"/>
      <c r="D94" s="28"/>
      <c r="E94" s="18"/>
      <c r="F94" s="1"/>
      <c r="G94" s="42"/>
      <c r="H94" s="43"/>
      <c r="I94" s="42"/>
      <c r="J94" s="25"/>
      <c r="K94" s="18"/>
      <c r="L94" s="1"/>
      <c r="M94" s="43"/>
      <c r="N94" s="42"/>
      <c r="O94" s="1"/>
      <c r="P94" s="1"/>
      <c r="Q94" s="1"/>
      <c r="R94" s="1"/>
      <c r="S94" s="124"/>
      <c r="T94" s="122"/>
      <c r="U94" s="49"/>
      <c r="V94" s="96"/>
      <c r="W94" s="51"/>
      <c r="X94" s="49"/>
      <c r="Y94" s="51"/>
      <c r="Z94" s="25"/>
      <c r="AA94" s="25"/>
      <c r="AB94" s="25"/>
      <c r="AC94" s="25"/>
      <c r="AD94" s="25"/>
      <c r="AE94" s="25"/>
      <c r="AF94" s="25"/>
      <c r="AG94" s="25"/>
      <c r="AH94" s="25"/>
      <c r="AI94" s="25"/>
      <c r="AJ94" s="18"/>
      <c r="AK94" s="1"/>
      <c r="AL94" s="1"/>
      <c r="AM94" s="1"/>
      <c r="AN94" s="1"/>
      <c r="AO94" s="10"/>
    </row>
    <row r="95" spans="2:41" x14ac:dyDescent="0.25">
      <c r="B95" s="1"/>
      <c r="C95" s="10"/>
      <c r="D95" s="28"/>
      <c r="E95" s="18"/>
      <c r="F95" s="1"/>
      <c r="G95" s="42"/>
      <c r="H95" s="43"/>
      <c r="I95" s="42"/>
      <c r="J95" s="25"/>
      <c r="K95" s="18"/>
      <c r="L95" s="1"/>
      <c r="M95" s="43"/>
      <c r="N95" s="42"/>
      <c r="O95" s="1"/>
      <c r="P95" s="1"/>
      <c r="Q95" s="1"/>
      <c r="R95" s="1"/>
      <c r="S95" s="124"/>
      <c r="T95" s="122"/>
      <c r="U95" s="49"/>
      <c r="V95" s="96"/>
      <c r="W95" s="51"/>
      <c r="X95" s="49"/>
      <c r="Y95" s="51"/>
      <c r="Z95" s="25"/>
      <c r="AA95" s="25"/>
      <c r="AB95" s="25"/>
      <c r="AC95" s="25"/>
      <c r="AD95" s="25"/>
      <c r="AE95" s="25"/>
      <c r="AF95" s="25"/>
      <c r="AG95" s="25"/>
      <c r="AH95" s="25"/>
      <c r="AI95" s="25"/>
      <c r="AJ95" s="18"/>
      <c r="AK95" s="1"/>
      <c r="AL95" s="1"/>
      <c r="AM95" s="1"/>
      <c r="AN95" s="1"/>
      <c r="AO95" s="10"/>
    </row>
    <row r="96" spans="2:41" x14ac:dyDescent="0.25">
      <c r="B96" s="1"/>
      <c r="C96" s="10"/>
      <c r="D96" s="28"/>
      <c r="E96" s="18"/>
      <c r="F96" s="1"/>
      <c r="G96" s="42"/>
      <c r="H96" s="43"/>
      <c r="I96" s="42"/>
      <c r="J96" s="25"/>
      <c r="K96" s="18"/>
      <c r="L96" s="1"/>
      <c r="M96" s="43"/>
      <c r="N96" s="42"/>
      <c r="O96" s="1"/>
      <c r="P96" s="1"/>
      <c r="Q96" s="1"/>
      <c r="R96" s="1"/>
      <c r="S96" s="124"/>
      <c r="T96" s="122"/>
      <c r="U96" s="49"/>
      <c r="V96" s="96"/>
      <c r="W96" s="51"/>
      <c r="X96" s="49"/>
      <c r="Y96" s="51"/>
      <c r="Z96" s="25"/>
      <c r="AA96" s="25"/>
      <c r="AB96" s="25"/>
      <c r="AC96" s="25"/>
      <c r="AD96" s="25"/>
      <c r="AE96" s="25"/>
      <c r="AF96" s="25"/>
      <c r="AG96" s="25"/>
      <c r="AH96" s="25"/>
      <c r="AI96" s="25"/>
      <c r="AJ96" s="18"/>
      <c r="AK96" s="1"/>
      <c r="AL96" s="1"/>
      <c r="AM96" s="1"/>
      <c r="AN96" s="1"/>
      <c r="AO96" s="10"/>
    </row>
    <row r="97" spans="2:41" x14ac:dyDescent="0.25">
      <c r="B97" s="1"/>
      <c r="C97" s="10"/>
      <c r="D97" s="28"/>
      <c r="E97" s="18"/>
      <c r="F97" s="1"/>
      <c r="G97" s="42"/>
      <c r="H97" s="43"/>
      <c r="I97" s="42"/>
      <c r="J97" s="25"/>
      <c r="K97" s="18"/>
      <c r="L97" s="1"/>
      <c r="M97" s="43"/>
      <c r="N97" s="42"/>
      <c r="O97" s="1"/>
      <c r="P97" s="1"/>
      <c r="Q97" s="1"/>
      <c r="R97" s="1"/>
      <c r="S97" s="124"/>
      <c r="T97" s="122"/>
      <c r="U97" s="49"/>
      <c r="V97" s="96"/>
      <c r="W97" s="51"/>
      <c r="X97" s="49"/>
      <c r="Y97" s="51"/>
      <c r="Z97" s="25"/>
      <c r="AA97" s="25"/>
      <c r="AB97" s="25"/>
      <c r="AC97" s="25"/>
      <c r="AD97" s="25"/>
      <c r="AE97" s="25"/>
      <c r="AF97" s="25"/>
      <c r="AG97" s="25"/>
      <c r="AH97" s="25"/>
      <c r="AI97" s="25"/>
      <c r="AJ97" s="18"/>
      <c r="AK97" s="1"/>
      <c r="AL97" s="1"/>
      <c r="AM97" s="1"/>
      <c r="AN97" s="1"/>
      <c r="AO97" s="10"/>
    </row>
    <row r="98" spans="2:41" x14ac:dyDescent="0.25">
      <c r="B98" s="1"/>
      <c r="C98" s="10"/>
      <c r="D98" s="28"/>
      <c r="E98" s="18"/>
      <c r="F98" s="1"/>
      <c r="G98" s="42"/>
      <c r="H98" s="43"/>
      <c r="I98" s="42"/>
      <c r="J98" s="25"/>
      <c r="K98" s="18"/>
      <c r="L98" s="1"/>
      <c r="M98" s="43"/>
      <c r="N98" s="42"/>
      <c r="O98" s="1"/>
      <c r="P98" s="1"/>
      <c r="Q98" s="1"/>
      <c r="R98" s="1"/>
      <c r="S98" s="124"/>
      <c r="T98" s="122"/>
      <c r="U98" s="49"/>
      <c r="V98" s="96"/>
      <c r="W98" s="51"/>
      <c r="X98" s="49"/>
      <c r="Y98" s="51"/>
      <c r="Z98" s="25"/>
      <c r="AA98" s="25"/>
      <c r="AB98" s="25"/>
      <c r="AC98" s="25"/>
      <c r="AD98" s="25"/>
      <c r="AE98" s="25"/>
      <c r="AF98" s="25"/>
      <c r="AG98" s="25"/>
      <c r="AH98" s="25"/>
      <c r="AI98" s="25"/>
      <c r="AJ98" s="18"/>
      <c r="AK98" s="1"/>
      <c r="AL98" s="1"/>
      <c r="AM98" s="1"/>
      <c r="AN98" s="1"/>
      <c r="AO98" s="10"/>
    </row>
    <row r="99" spans="2:41" x14ac:dyDescent="0.25">
      <c r="B99" s="1"/>
      <c r="C99" s="10"/>
      <c r="D99" s="28"/>
      <c r="E99" s="18"/>
      <c r="F99" s="1"/>
      <c r="G99" s="42"/>
      <c r="H99" s="43"/>
      <c r="I99" s="42"/>
      <c r="J99" s="25"/>
      <c r="K99" s="18"/>
      <c r="L99" s="1"/>
      <c r="M99" s="43"/>
      <c r="N99" s="42"/>
      <c r="O99" s="1"/>
      <c r="P99" s="1"/>
      <c r="Q99" s="1"/>
      <c r="R99" s="1"/>
      <c r="S99" s="124"/>
      <c r="T99" s="122"/>
      <c r="U99" s="49"/>
      <c r="V99" s="96"/>
      <c r="W99" s="51"/>
      <c r="X99" s="49"/>
      <c r="Y99" s="51"/>
      <c r="Z99" s="25"/>
      <c r="AA99" s="25"/>
      <c r="AB99" s="25"/>
      <c r="AC99" s="25"/>
      <c r="AD99" s="25"/>
      <c r="AE99" s="25"/>
      <c r="AF99" s="25"/>
      <c r="AG99" s="25"/>
      <c r="AH99" s="25"/>
      <c r="AI99" s="25"/>
      <c r="AJ99" s="18"/>
      <c r="AK99" s="1"/>
      <c r="AL99" s="1"/>
      <c r="AM99" s="1"/>
      <c r="AN99" s="1"/>
      <c r="AO99" s="10"/>
    </row>
    <row r="100" spans="2:41" x14ac:dyDescent="0.25">
      <c r="B100" s="1"/>
      <c r="C100" s="10"/>
      <c r="D100" s="28"/>
      <c r="E100" s="18"/>
      <c r="F100" s="1"/>
      <c r="G100" s="42"/>
      <c r="H100" s="43"/>
      <c r="I100" s="42"/>
      <c r="J100" s="25"/>
      <c r="K100" s="18"/>
      <c r="L100" s="1"/>
      <c r="M100" s="43"/>
      <c r="N100" s="42"/>
      <c r="O100" s="1"/>
      <c r="P100" s="1"/>
      <c r="Q100" s="1"/>
      <c r="R100" s="1"/>
      <c r="S100" s="124"/>
      <c r="T100" s="122"/>
      <c r="U100" s="49"/>
      <c r="V100" s="96"/>
      <c r="W100" s="51"/>
      <c r="X100" s="49"/>
      <c r="Y100" s="51"/>
      <c r="Z100" s="25"/>
      <c r="AA100" s="25"/>
      <c r="AB100" s="25"/>
      <c r="AC100" s="25"/>
      <c r="AD100" s="25"/>
      <c r="AE100" s="25"/>
      <c r="AF100" s="25"/>
      <c r="AG100" s="25"/>
      <c r="AH100" s="25"/>
      <c r="AI100" s="25"/>
      <c r="AJ100" s="18"/>
      <c r="AK100" s="1"/>
      <c r="AL100" s="1"/>
      <c r="AM100" s="1"/>
      <c r="AN100" s="1"/>
      <c r="AO100" s="10"/>
    </row>
    <row r="101" spans="2:41" x14ac:dyDescent="0.25">
      <c r="B101" s="1"/>
      <c r="C101" s="10"/>
      <c r="D101" s="28"/>
      <c r="E101" s="18"/>
      <c r="F101" s="1"/>
      <c r="G101" s="42"/>
      <c r="H101" s="43"/>
      <c r="I101" s="42"/>
      <c r="J101" s="25"/>
      <c r="K101" s="18"/>
      <c r="L101" s="1"/>
      <c r="M101" s="43"/>
      <c r="N101" s="42"/>
      <c r="O101" s="1"/>
      <c r="P101" s="1"/>
      <c r="Q101" s="1"/>
      <c r="R101" s="1"/>
      <c r="S101" s="124"/>
      <c r="T101" s="122"/>
      <c r="U101" s="49"/>
      <c r="V101" s="96"/>
      <c r="W101" s="51"/>
      <c r="X101" s="49"/>
      <c r="Y101" s="51"/>
      <c r="Z101" s="25"/>
      <c r="AA101" s="25"/>
      <c r="AB101" s="25"/>
      <c r="AC101" s="25"/>
      <c r="AD101" s="25"/>
      <c r="AE101" s="25"/>
      <c r="AF101" s="25"/>
      <c r="AG101" s="25"/>
      <c r="AH101" s="25"/>
      <c r="AI101" s="25"/>
      <c r="AJ101" s="18"/>
      <c r="AK101" s="1"/>
      <c r="AL101" s="1"/>
      <c r="AM101" s="1"/>
      <c r="AN101" s="1"/>
      <c r="AO101" s="10"/>
    </row>
    <row r="102" spans="2:41" x14ac:dyDescent="0.25">
      <c r="B102" s="1"/>
      <c r="C102" s="10"/>
      <c r="D102" s="28"/>
      <c r="E102" s="18"/>
      <c r="F102" s="1"/>
      <c r="G102" s="42"/>
      <c r="H102" s="43"/>
      <c r="I102" s="42"/>
      <c r="J102" s="25"/>
      <c r="K102" s="18"/>
      <c r="L102" s="1"/>
      <c r="M102" s="43"/>
      <c r="N102" s="42"/>
      <c r="O102" s="1"/>
      <c r="P102" s="1"/>
      <c r="Q102" s="1"/>
      <c r="R102" s="1"/>
      <c r="S102" s="124"/>
      <c r="T102" s="122"/>
      <c r="U102" s="49"/>
      <c r="V102" s="96"/>
      <c r="W102" s="51"/>
      <c r="X102" s="49"/>
      <c r="Y102" s="51"/>
      <c r="Z102" s="25"/>
      <c r="AA102" s="25"/>
      <c r="AB102" s="25"/>
      <c r="AC102" s="25"/>
      <c r="AD102" s="25"/>
      <c r="AE102" s="25"/>
      <c r="AF102" s="25"/>
      <c r="AG102" s="25"/>
      <c r="AH102" s="25"/>
      <c r="AI102" s="25"/>
      <c r="AJ102" s="18"/>
      <c r="AK102" s="1"/>
      <c r="AL102" s="1"/>
      <c r="AM102" s="1"/>
      <c r="AN102" s="1"/>
      <c r="AO102" s="10"/>
    </row>
    <row r="103" spans="2:41" x14ac:dyDescent="0.25">
      <c r="B103" s="1"/>
      <c r="C103" s="10"/>
      <c r="D103" s="28"/>
      <c r="E103" s="18"/>
      <c r="F103" s="1"/>
      <c r="G103" s="42"/>
      <c r="H103" s="43"/>
      <c r="I103" s="42"/>
      <c r="J103" s="25"/>
      <c r="K103" s="18"/>
      <c r="L103" s="1"/>
      <c r="M103" s="43"/>
      <c r="N103" s="42"/>
      <c r="O103" s="1"/>
      <c r="P103" s="1"/>
      <c r="Q103" s="1"/>
      <c r="R103" s="1"/>
      <c r="S103" s="124"/>
      <c r="T103" s="122"/>
      <c r="U103" s="49"/>
      <c r="V103" s="96"/>
      <c r="W103" s="51"/>
      <c r="X103" s="49"/>
      <c r="Y103" s="51"/>
      <c r="Z103" s="25"/>
      <c r="AA103" s="25"/>
      <c r="AB103" s="25"/>
      <c r="AC103" s="25"/>
      <c r="AD103" s="25"/>
      <c r="AE103" s="25"/>
      <c r="AF103" s="25"/>
      <c r="AG103" s="25"/>
      <c r="AH103" s="25"/>
      <c r="AI103" s="25"/>
      <c r="AJ103" s="18"/>
      <c r="AK103" s="1"/>
      <c r="AL103" s="1"/>
      <c r="AM103" s="1"/>
      <c r="AN103" s="1"/>
      <c r="AO103" s="10"/>
    </row>
    <row r="104" spans="2:41" x14ac:dyDescent="0.25">
      <c r="B104" s="1"/>
      <c r="C104" s="10"/>
      <c r="D104" s="28"/>
      <c r="E104" s="18"/>
      <c r="F104" s="1"/>
      <c r="G104" s="42"/>
      <c r="H104" s="43"/>
      <c r="I104" s="42"/>
      <c r="J104" s="25"/>
      <c r="K104" s="18"/>
      <c r="L104" s="1"/>
      <c r="M104" s="43"/>
      <c r="N104" s="42"/>
      <c r="O104" s="1"/>
      <c r="P104" s="1"/>
      <c r="Q104" s="1"/>
      <c r="R104" s="1"/>
      <c r="S104" s="124"/>
      <c r="T104" s="122"/>
      <c r="U104" s="49"/>
      <c r="V104" s="96"/>
      <c r="W104" s="51"/>
      <c r="X104" s="49"/>
      <c r="Y104" s="51"/>
      <c r="Z104" s="25"/>
      <c r="AA104" s="25"/>
      <c r="AB104" s="25"/>
      <c r="AC104" s="25"/>
      <c r="AD104" s="25"/>
      <c r="AE104" s="25"/>
      <c r="AF104" s="25"/>
      <c r="AG104" s="25"/>
      <c r="AH104" s="25"/>
      <c r="AI104" s="25"/>
      <c r="AJ104" s="18"/>
      <c r="AK104" s="1"/>
      <c r="AL104" s="1"/>
      <c r="AM104" s="1"/>
      <c r="AN104" s="1"/>
      <c r="AO104" s="10"/>
    </row>
    <row r="105" spans="2:41" x14ac:dyDescent="0.25">
      <c r="B105" s="1"/>
      <c r="C105" s="10"/>
      <c r="D105" s="28"/>
      <c r="E105" s="18"/>
      <c r="F105" s="1"/>
      <c r="G105" s="42"/>
      <c r="H105" s="43"/>
      <c r="I105" s="42"/>
      <c r="J105" s="25"/>
      <c r="K105" s="18"/>
      <c r="L105" s="1"/>
      <c r="M105" s="43"/>
      <c r="N105" s="42"/>
      <c r="O105" s="1"/>
      <c r="P105" s="1"/>
      <c r="Q105" s="1"/>
      <c r="R105" s="1"/>
      <c r="S105" s="124"/>
      <c r="T105" s="122"/>
      <c r="U105" s="49"/>
      <c r="V105" s="96"/>
      <c r="W105" s="51"/>
      <c r="X105" s="49"/>
      <c r="Y105" s="51"/>
      <c r="Z105" s="25"/>
      <c r="AA105" s="25"/>
      <c r="AB105" s="25"/>
      <c r="AC105" s="25"/>
      <c r="AD105" s="25"/>
      <c r="AE105" s="25"/>
      <c r="AF105" s="25"/>
      <c r="AG105" s="25"/>
      <c r="AH105" s="25"/>
      <c r="AI105" s="25"/>
      <c r="AJ105" s="18"/>
      <c r="AK105" s="1"/>
      <c r="AL105" s="1"/>
      <c r="AM105" s="1"/>
      <c r="AN105" s="1"/>
      <c r="AO105" s="10"/>
    </row>
    <row r="106" spans="2:41" x14ac:dyDescent="0.25">
      <c r="B106" s="1"/>
      <c r="C106" s="10"/>
      <c r="D106" s="28"/>
      <c r="E106" s="18"/>
      <c r="F106" s="1"/>
      <c r="G106" s="42"/>
      <c r="H106" s="43"/>
      <c r="I106" s="42"/>
      <c r="J106" s="25"/>
      <c r="K106" s="18"/>
      <c r="L106" s="1"/>
      <c r="M106" s="43"/>
      <c r="N106" s="42"/>
      <c r="O106" s="1"/>
      <c r="P106" s="1"/>
      <c r="Q106" s="1"/>
      <c r="R106" s="1"/>
      <c r="S106" s="124"/>
      <c r="T106" s="122"/>
      <c r="U106" s="49"/>
      <c r="V106" s="96"/>
      <c r="W106" s="51"/>
      <c r="X106" s="49"/>
      <c r="Y106" s="51"/>
      <c r="Z106" s="25"/>
      <c r="AA106" s="25"/>
      <c r="AB106" s="25"/>
      <c r="AC106" s="25"/>
      <c r="AD106" s="25"/>
      <c r="AE106" s="25"/>
      <c r="AF106" s="25"/>
      <c r="AG106" s="25"/>
      <c r="AH106" s="25"/>
      <c r="AI106" s="25"/>
      <c r="AJ106" s="18"/>
      <c r="AK106" s="1"/>
      <c r="AL106" s="1"/>
      <c r="AM106" s="1"/>
      <c r="AN106" s="1"/>
      <c r="AO106" s="10"/>
    </row>
    <row r="107" spans="2:41" x14ac:dyDescent="0.25">
      <c r="B107" s="1"/>
      <c r="C107" s="10"/>
      <c r="D107" s="28"/>
      <c r="E107" s="18"/>
      <c r="F107" s="1"/>
      <c r="G107" s="42"/>
      <c r="H107" s="43"/>
      <c r="I107" s="42"/>
      <c r="J107" s="25"/>
      <c r="K107" s="18"/>
      <c r="L107" s="1"/>
      <c r="M107" s="43"/>
      <c r="N107" s="42"/>
      <c r="O107" s="1"/>
      <c r="P107" s="1"/>
      <c r="Q107" s="1"/>
      <c r="R107" s="1"/>
      <c r="S107" s="124"/>
      <c r="T107" s="122"/>
      <c r="U107" s="49"/>
      <c r="V107" s="96"/>
      <c r="W107" s="51"/>
      <c r="X107" s="49"/>
      <c r="Y107" s="51"/>
      <c r="Z107" s="25"/>
      <c r="AA107" s="25"/>
      <c r="AB107" s="25"/>
      <c r="AC107" s="25"/>
      <c r="AD107" s="25"/>
      <c r="AE107" s="25"/>
      <c r="AF107" s="25"/>
      <c r="AG107" s="25"/>
      <c r="AH107" s="25"/>
      <c r="AI107" s="25"/>
      <c r="AJ107" s="18"/>
      <c r="AK107" s="1"/>
      <c r="AL107" s="1"/>
      <c r="AM107" s="1"/>
      <c r="AN107" s="1"/>
      <c r="AO107" s="10"/>
    </row>
    <row r="108" spans="2:41" x14ac:dyDescent="0.25">
      <c r="B108" s="1"/>
      <c r="C108" s="10"/>
      <c r="D108" s="28"/>
      <c r="E108" s="18"/>
      <c r="F108" s="1"/>
      <c r="G108" s="42"/>
      <c r="H108" s="43"/>
      <c r="I108" s="42"/>
      <c r="J108" s="25"/>
      <c r="K108" s="18"/>
      <c r="L108" s="1"/>
      <c r="M108" s="43"/>
      <c r="N108" s="42"/>
      <c r="O108" s="1"/>
      <c r="P108" s="1"/>
      <c r="Q108" s="1"/>
      <c r="R108" s="1"/>
      <c r="S108" s="124"/>
      <c r="T108" s="122"/>
      <c r="U108" s="49"/>
      <c r="V108" s="96"/>
      <c r="W108" s="51"/>
      <c r="X108" s="49"/>
      <c r="Y108" s="51"/>
      <c r="Z108" s="25"/>
      <c r="AA108" s="25"/>
      <c r="AB108" s="25"/>
      <c r="AC108" s="25"/>
      <c r="AD108" s="25"/>
      <c r="AE108" s="25"/>
      <c r="AF108" s="25"/>
      <c r="AG108" s="25"/>
      <c r="AH108" s="25"/>
      <c r="AI108" s="25"/>
      <c r="AJ108" s="18"/>
      <c r="AK108" s="1"/>
      <c r="AL108" s="1"/>
      <c r="AM108" s="1"/>
      <c r="AN108" s="1"/>
      <c r="AO108" s="10"/>
    </row>
    <row r="109" spans="2:41" x14ac:dyDescent="0.25">
      <c r="B109" s="1"/>
      <c r="C109" s="10"/>
      <c r="D109" s="28"/>
      <c r="E109" s="18"/>
      <c r="F109" s="1"/>
      <c r="G109" s="42"/>
      <c r="H109" s="43"/>
      <c r="I109" s="42"/>
      <c r="J109" s="25"/>
      <c r="K109" s="18"/>
      <c r="L109" s="1"/>
      <c r="M109" s="43"/>
      <c r="N109" s="42"/>
      <c r="O109" s="1"/>
      <c r="P109" s="1"/>
      <c r="Q109" s="1"/>
      <c r="R109" s="1"/>
      <c r="S109" s="124"/>
      <c r="T109" s="122"/>
      <c r="U109" s="49"/>
      <c r="V109" s="96"/>
      <c r="W109" s="51"/>
      <c r="X109" s="49"/>
      <c r="Y109" s="51"/>
      <c r="Z109" s="25"/>
      <c r="AA109" s="25"/>
      <c r="AB109" s="25"/>
      <c r="AC109" s="25"/>
      <c r="AD109" s="25"/>
      <c r="AE109" s="25"/>
      <c r="AF109" s="25"/>
      <c r="AG109" s="25"/>
      <c r="AH109" s="25"/>
      <c r="AI109" s="25"/>
      <c r="AJ109" s="18"/>
      <c r="AK109" s="1"/>
      <c r="AL109" s="1"/>
      <c r="AM109" s="1"/>
      <c r="AN109" s="1"/>
      <c r="AO109" s="10"/>
    </row>
    <row r="110" spans="2:41" x14ac:dyDescent="0.25">
      <c r="B110" s="1"/>
      <c r="C110" s="10"/>
      <c r="D110" s="28"/>
      <c r="E110" s="18"/>
      <c r="F110" s="1"/>
      <c r="G110" s="42"/>
      <c r="H110" s="43"/>
      <c r="I110" s="42"/>
      <c r="J110" s="25"/>
      <c r="K110" s="18"/>
      <c r="L110" s="1"/>
      <c r="M110" s="43"/>
      <c r="N110" s="42"/>
      <c r="O110" s="1"/>
      <c r="P110" s="1"/>
      <c r="Q110" s="1"/>
      <c r="R110" s="1"/>
      <c r="S110" s="124"/>
      <c r="T110" s="122"/>
      <c r="U110" s="49"/>
      <c r="V110" s="96"/>
      <c r="W110" s="51"/>
      <c r="X110" s="49"/>
      <c r="Y110" s="51"/>
      <c r="Z110" s="25"/>
      <c r="AA110" s="25"/>
      <c r="AB110" s="25"/>
      <c r="AC110" s="25"/>
      <c r="AD110" s="25"/>
      <c r="AE110" s="25"/>
      <c r="AF110" s="25"/>
      <c r="AG110" s="25"/>
      <c r="AH110" s="25"/>
      <c r="AI110" s="25"/>
      <c r="AJ110" s="18"/>
      <c r="AK110" s="1"/>
      <c r="AL110" s="1"/>
      <c r="AM110" s="1"/>
      <c r="AN110" s="1"/>
      <c r="AO110" s="10"/>
    </row>
    <row r="111" spans="2:41" x14ac:dyDescent="0.25">
      <c r="B111" s="1"/>
      <c r="C111" s="10"/>
      <c r="D111" s="28"/>
      <c r="E111" s="18"/>
      <c r="F111" s="1"/>
      <c r="G111" s="42"/>
      <c r="H111" s="43"/>
      <c r="I111" s="42"/>
      <c r="J111" s="25"/>
      <c r="K111" s="18"/>
      <c r="L111" s="1"/>
      <c r="M111" s="43"/>
      <c r="N111" s="42"/>
      <c r="O111" s="1"/>
      <c r="P111" s="1"/>
      <c r="Q111" s="1"/>
      <c r="R111" s="1"/>
      <c r="S111" s="124"/>
      <c r="T111" s="122"/>
      <c r="U111" s="49"/>
      <c r="V111" s="96"/>
      <c r="W111" s="51"/>
      <c r="X111" s="49"/>
      <c r="Y111" s="51"/>
      <c r="Z111" s="25"/>
      <c r="AA111" s="25"/>
      <c r="AB111" s="25"/>
      <c r="AC111" s="25"/>
      <c r="AD111" s="25"/>
      <c r="AE111" s="25"/>
      <c r="AF111" s="25"/>
      <c r="AG111" s="25"/>
      <c r="AH111" s="25"/>
      <c r="AI111" s="25"/>
      <c r="AJ111" s="18"/>
      <c r="AK111" s="1"/>
      <c r="AL111" s="1"/>
      <c r="AM111" s="1"/>
      <c r="AN111" s="1"/>
      <c r="AO111" s="10"/>
    </row>
    <row r="112" spans="2:41" x14ac:dyDescent="0.25">
      <c r="B112" s="1"/>
      <c r="C112" s="10"/>
      <c r="D112" s="28"/>
      <c r="E112" s="18"/>
      <c r="F112" s="1"/>
      <c r="G112" s="42"/>
      <c r="H112" s="43"/>
      <c r="I112" s="42"/>
      <c r="J112" s="25"/>
      <c r="K112" s="18"/>
      <c r="L112" s="1"/>
      <c r="M112" s="43"/>
      <c r="N112" s="42"/>
      <c r="O112" s="1"/>
      <c r="P112" s="1"/>
      <c r="Q112" s="1"/>
      <c r="R112" s="1"/>
      <c r="S112" s="124"/>
      <c r="T112" s="122"/>
      <c r="U112" s="49"/>
      <c r="V112" s="96"/>
      <c r="W112" s="51"/>
      <c r="X112" s="49"/>
      <c r="Y112" s="51"/>
      <c r="Z112" s="25"/>
      <c r="AA112" s="25"/>
      <c r="AB112" s="25"/>
      <c r="AC112" s="25"/>
      <c r="AD112" s="25"/>
      <c r="AE112" s="25"/>
      <c r="AF112" s="25"/>
      <c r="AG112" s="25"/>
      <c r="AH112" s="25"/>
      <c r="AI112" s="25"/>
      <c r="AJ112" s="18"/>
      <c r="AK112" s="1"/>
      <c r="AL112" s="1"/>
      <c r="AM112" s="1"/>
      <c r="AN112" s="1"/>
      <c r="AO112" s="10"/>
    </row>
    <row r="113" spans="2:41" x14ac:dyDescent="0.25">
      <c r="B113" s="1"/>
      <c r="C113" s="10"/>
      <c r="D113" s="28"/>
      <c r="E113" s="18"/>
      <c r="F113" s="1"/>
      <c r="G113" s="42"/>
      <c r="H113" s="43"/>
      <c r="I113" s="42"/>
      <c r="J113" s="25"/>
      <c r="K113" s="18"/>
      <c r="L113" s="1"/>
      <c r="M113" s="43"/>
      <c r="N113" s="42"/>
      <c r="O113" s="1"/>
      <c r="P113" s="1"/>
      <c r="Q113" s="1"/>
      <c r="R113" s="1"/>
      <c r="S113" s="124"/>
      <c r="T113" s="122"/>
      <c r="U113" s="49"/>
      <c r="V113" s="96"/>
      <c r="W113" s="51"/>
      <c r="X113" s="49"/>
      <c r="Y113" s="51"/>
      <c r="Z113" s="25"/>
      <c r="AA113" s="25"/>
      <c r="AB113" s="25"/>
      <c r="AC113" s="25"/>
      <c r="AD113" s="25"/>
      <c r="AE113" s="25"/>
      <c r="AF113" s="25"/>
      <c r="AG113" s="25"/>
      <c r="AH113" s="25"/>
      <c r="AI113" s="25"/>
      <c r="AJ113" s="18"/>
      <c r="AK113" s="1"/>
      <c r="AL113" s="1"/>
      <c r="AM113" s="1"/>
      <c r="AN113" s="1"/>
      <c r="AO113" s="10"/>
    </row>
    <row r="114" spans="2:41" x14ac:dyDescent="0.25">
      <c r="B114" s="1"/>
      <c r="C114" s="10"/>
      <c r="D114" s="28"/>
      <c r="E114" s="18"/>
      <c r="F114" s="1"/>
      <c r="G114" s="42"/>
      <c r="H114" s="43"/>
      <c r="I114" s="42"/>
      <c r="J114" s="25"/>
      <c r="K114" s="18"/>
      <c r="L114" s="1"/>
      <c r="M114" s="43"/>
      <c r="N114" s="42"/>
      <c r="O114" s="1"/>
      <c r="P114" s="1"/>
      <c r="Q114" s="1"/>
      <c r="R114" s="1"/>
      <c r="S114" s="124"/>
      <c r="T114" s="122"/>
      <c r="U114" s="49"/>
      <c r="V114" s="96"/>
      <c r="W114" s="51"/>
      <c r="X114" s="49"/>
      <c r="Y114" s="51"/>
      <c r="Z114" s="25"/>
      <c r="AA114" s="25"/>
      <c r="AB114" s="25"/>
      <c r="AC114" s="25"/>
      <c r="AD114" s="25"/>
      <c r="AE114" s="25"/>
      <c r="AF114" s="25"/>
      <c r="AG114" s="25"/>
      <c r="AH114" s="25"/>
      <c r="AI114" s="25"/>
      <c r="AJ114" s="18"/>
      <c r="AK114" s="1"/>
      <c r="AL114" s="1"/>
      <c r="AM114" s="1"/>
      <c r="AN114" s="1"/>
      <c r="AO114" s="10"/>
    </row>
    <row r="115" spans="2:41" x14ac:dyDescent="0.25">
      <c r="B115" s="1"/>
      <c r="C115" s="10"/>
      <c r="D115" s="28"/>
      <c r="E115" s="18"/>
      <c r="F115" s="1"/>
      <c r="G115" s="42"/>
      <c r="H115" s="43"/>
      <c r="I115" s="42"/>
      <c r="J115" s="25"/>
      <c r="K115" s="18"/>
      <c r="L115" s="1"/>
      <c r="M115" s="43"/>
      <c r="N115" s="42"/>
      <c r="O115" s="1"/>
      <c r="P115" s="1"/>
      <c r="Q115" s="1"/>
      <c r="R115" s="1"/>
      <c r="S115" s="124"/>
      <c r="T115" s="122"/>
      <c r="U115" s="49"/>
      <c r="V115" s="96"/>
      <c r="W115" s="51"/>
      <c r="X115" s="49"/>
      <c r="Y115" s="51"/>
      <c r="Z115" s="25"/>
      <c r="AA115" s="25"/>
      <c r="AB115" s="25"/>
      <c r="AC115" s="25"/>
      <c r="AD115" s="25"/>
      <c r="AE115" s="25"/>
      <c r="AF115" s="25"/>
      <c r="AG115" s="25"/>
      <c r="AH115" s="25"/>
      <c r="AI115" s="25"/>
      <c r="AJ115" s="18"/>
      <c r="AK115" s="1"/>
      <c r="AL115" s="1"/>
      <c r="AM115" s="1"/>
      <c r="AN115" s="1"/>
      <c r="AO115" s="10"/>
    </row>
    <row r="116" spans="2:41" x14ac:dyDescent="0.25">
      <c r="B116" s="1"/>
      <c r="C116" s="10"/>
      <c r="D116" s="28"/>
      <c r="E116" s="18"/>
      <c r="F116" s="1"/>
      <c r="G116" s="42"/>
      <c r="H116" s="43"/>
      <c r="I116" s="42"/>
      <c r="J116" s="25"/>
      <c r="K116" s="18"/>
      <c r="L116" s="1"/>
      <c r="M116" s="43"/>
      <c r="N116" s="42"/>
      <c r="O116" s="1"/>
      <c r="P116" s="1"/>
      <c r="Q116" s="1"/>
      <c r="R116" s="1"/>
      <c r="S116" s="124"/>
      <c r="T116" s="122"/>
      <c r="U116" s="49"/>
      <c r="V116" s="96"/>
      <c r="W116" s="51"/>
      <c r="X116" s="49"/>
      <c r="Y116" s="51"/>
      <c r="Z116" s="25"/>
      <c r="AA116" s="25"/>
      <c r="AB116" s="25"/>
      <c r="AC116" s="25"/>
      <c r="AD116" s="25"/>
      <c r="AE116" s="25"/>
      <c r="AF116" s="25"/>
      <c r="AG116" s="25"/>
      <c r="AH116" s="25"/>
      <c r="AI116" s="25"/>
      <c r="AJ116" s="18"/>
      <c r="AK116" s="1"/>
      <c r="AL116" s="1"/>
      <c r="AM116" s="1"/>
      <c r="AN116" s="1"/>
      <c r="AO116" s="10"/>
    </row>
    <row r="117" spans="2:41" x14ac:dyDescent="0.25">
      <c r="B117" s="1"/>
      <c r="C117" s="10"/>
      <c r="D117" s="28"/>
      <c r="E117" s="18"/>
      <c r="F117" s="1"/>
      <c r="G117" s="42"/>
      <c r="H117" s="43"/>
      <c r="I117" s="42"/>
      <c r="J117" s="25"/>
      <c r="K117" s="18"/>
      <c r="L117" s="1"/>
      <c r="M117" s="43"/>
      <c r="N117" s="42"/>
      <c r="O117" s="1"/>
      <c r="P117" s="1"/>
      <c r="Q117" s="1"/>
      <c r="R117" s="1"/>
      <c r="S117" s="124"/>
      <c r="T117" s="122"/>
      <c r="U117" s="49"/>
      <c r="V117" s="96"/>
      <c r="W117" s="51"/>
      <c r="X117" s="49"/>
      <c r="Y117" s="51"/>
      <c r="Z117" s="25"/>
      <c r="AA117" s="25"/>
      <c r="AB117" s="25"/>
      <c r="AC117" s="25"/>
      <c r="AD117" s="25"/>
      <c r="AE117" s="25"/>
      <c r="AF117" s="25"/>
      <c r="AG117" s="25"/>
      <c r="AH117" s="25"/>
      <c r="AI117" s="25"/>
      <c r="AJ117" s="18"/>
      <c r="AK117" s="1"/>
      <c r="AL117" s="1"/>
      <c r="AM117" s="1"/>
      <c r="AN117" s="1"/>
      <c r="AO117" s="10"/>
    </row>
    <row r="118" spans="2:41" x14ac:dyDescent="0.25">
      <c r="B118" s="1"/>
      <c r="C118" s="10"/>
      <c r="D118" s="28"/>
      <c r="E118" s="18"/>
      <c r="F118" s="1"/>
      <c r="G118" s="42"/>
      <c r="H118" s="43"/>
      <c r="I118" s="42"/>
      <c r="J118" s="25"/>
      <c r="K118" s="18"/>
      <c r="L118" s="1"/>
      <c r="M118" s="43"/>
      <c r="N118" s="42"/>
      <c r="O118" s="1"/>
      <c r="P118" s="1"/>
      <c r="Q118" s="1"/>
      <c r="R118" s="1"/>
      <c r="S118" s="124"/>
      <c r="T118" s="122"/>
      <c r="U118" s="49"/>
      <c r="V118" s="96"/>
      <c r="W118" s="51"/>
      <c r="X118" s="49"/>
      <c r="Y118" s="51"/>
      <c r="Z118" s="25"/>
      <c r="AA118" s="25"/>
      <c r="AB118" s="25"/>
      <c r="AC118" s="25"/>
      <c r="AD118" s="25"/>
      <c r="AE118" s="25"/>
      <c r="AF118" s="25"/>
      <c r="AG118" s="25"/>
      <c r="AH118" s="25"/>
      <c r="AI118" s="25"/>
      <c r="AJ118" s="18"/>
      <c r="AK118" s="1"/>
      <c r="AL118" s="1"/>
      <c r="AM118" s="1"/>
      <c r="AN118" s="1"/>
      <c r="AO118" s="10"/>
    </row>
    <row r="119" spans="2:41" x14ac:dyDescent="0.25">
      <c r="B119" s="1"/>
      <c r="C119" s="10"/>
      <c r="D119" s="28"/>
      <c r="E119" s="18"/>
      <c r="F119" s="1"/>
      <c r="G119" s="42"/>
      <c r="H119" s="43"/>
      <c r="I119" s="42"/>
      <c r="J119" s="25"/>
      <c r="K119" s="18"/>
      <c r="L119" s="1"/>
      <c r="M119" s="43"/>
      <c r="N119" s="42"/>
      <c r="O119" s="1"/>
      <c r="P119" s="1"/>
      <c r="Q119" s="1"/>
      <c r="R119" s="1"/>
      <c r="S119" s="124"/>
      <c r="T119" s="122"/>
      <c r="U119" s="49"/>
      <c r="V119" s="96"/>
      <c r="W119" s="51"/>
      <c r="X119" s="49"/>
      <c r="Y119" s="51"/>
      <c r="Z119" s="25"/>
      <c r="AA119" s="25"/>
      <c r="AB119" s="25"/>
      <c r="AC119" s="25"/>
      <c r="AD119" s="25"/>
      <c r="AE119" s="25"/>
      <c r="AF119" s="25"/>
      <c r="AG119" s="25"/>
      <c r="AH119" s="25"/>
      <c r="AI119" s="25"/>
      <c r="AJ119" s="18"/>
      <c r="AK119" s="1"/>
      <c r="AL119" s="1"/>
      <c r="AM119" s="1"/>
      <c r="AN119" s="1"/>
      <c r="AO119" s="10"/>
    </row>
    <row r="120" spans="2:41" x14ac:dyDescent="0.25">
      <c r="B120" s="1"/>
      <c r="C120" s="10"/>
      <c r="D120" s="28"/>
      <c r="E120" s="18"/>
      <c r="F120" s="1"/>
      <c r="G120" s="42"/>
      <c r="H120" s="43"/>
      <c r="I120" s="42"/>
      <c r="J120" s="25"/>
      <c r="K120" s="18"/>
      <c r="L120" s="1"/>
      <c r="M120" s="43"/>
      <c r="N120" s="42"/>
      <c r="O120" s="1"/>
      <c r="P120" s="1"/>
      <c r="Q120" s="1"/>
      <c r="R120" s="1"/>
      <c r="S120" s="124"/>
      <c r="T120" s="122"/>
      <c r="U120" s="49"/>
      <c r="V120" s="96"/>
      <c r="W120" s="51"/>
      <c r="X120" s="49"/>
      <c r="Y120" s="51"/>
      <c r="Z120" s="25"/>
      <c r="AA120" s="25"/>
      <c r="AB120" s="25"/>
      <c r="AC120" s="25"/>
      <c r="AD120" s="25"/>
      <c r="AE120" s="25"/>
      <c r="AF120" s="25"/>
      <c r="AG120" s="25"/>
      <c r="AH120" s="25"/>
      <c r="AI120" s="25"/>
      <c r="AJ120" s="18"/>
      <c r="AK120" s="1"/>
      <c r="AL120" s="1"/>
      <c r="AM120" s="1"/>
      <c r="AN120" s="1"/>
      <c r="AO120" s="10"/>
    </row>
    <row r="121" spans="2:41" x14ac:dyDescent="0.25">
      <c r="B121" s="1"/>
      <c r="C121" s="10"/>
      <c r="D121" s="28"/>
      <c r="E121" s="18"/>
      <c r="F121" s="1"/>
      <c r="G121" s="42"/>
      <c r="H121" s="43"/>
      <c r="I121" s="42"/>
      <c r="J121" s="25"/>
      <c r="K121" s="18"/>
      <c r="L121" s="1"/>
      <c r="M121" s="43"/>
      <c r="N121" s="42"/>
      <c r="O121" s="1"/>
      <c r="P121" s="1"/>
      <c r="Q121" s="1"/>
      <c r="R121" s="1"/>
      <c r="S121" s="124"/>
      <c r="T121" s="122"/>
      <c r="U121" s="49"/>
      <c r="V121" s="96"/>
      <c r="W121" s="51"/>
      <c r="X121" s="49"/>
      <c r="Y121" s="51"/>
      <c r="Z121" s="25"/>
      <c r="AA121" s="25"/>
      <c r="AB121" s="25"/>
      <c r="AC121" s="25"/>
      <c r="AD121" s="25"/>
      <c r="AE121" s="25"/>
      <c r="AF121" s="25"/>
      <c r="AG121" s="25"/>
      <c r="AH121" s="25"/>
      <c r="AI121" s="25"/>
      <c r="AJ121" s="18"/>
      <c r="AK121" s="1"/>
      <c r="AL121" s="1"/>
      <c r="AM121" s="1"/>
      <c r="AN121" s="1"/>
      <c r="AO121" s="10"/>
    </row>
    <row r="122" spans="2:41" x14ac:dyDescent="0.25">
      <c r="B122" s="1"/>
      <c r="C122" s="10"/>
      <c r="D122" s="28"/>
      <c r="E122" s="18"/>
      <c r="F122" s="1"/>
      <c r="G122" s="42"/>
      <c r="H122" s="43"/>
      <c r="I122" s="42"/>
      <c r="J122" s="25"/>
      <c r="K122" s="18"/>
      <c r="L122" s="1"/>
      <c r="M122" s="43"/>
      <c r="N122" s="42"/>
      <c r="O122" s="1"/>
      <c r="P122" s="1"/>
      <c r="Q122" s="1"/>
      <c r="R122" s="1"/>
      <c r="S122" s="124"/>
      <c r="T122" s="122"/>
      <c r="U122" s="49"/>
      <c r="V122" s="96"/>
      <c r="W122" s="51"/>
      <c r="X122" s="49"/>
      <c r="Y122" s="51"/>
      <c r="Z122" s="25"/>
      <c r="AA122" s="25"/>
      <c r="AB122" s="25"/>
      <c r="AC122" s="25"/>
      <c r="AD122" s="25"/>
      <c r="AE122" s="25"/>
      <c r="AF122" s="25"/>
      <c r="AG122" s="25"/>
      <c r="AH122" s="25"/>
      <c r="AI122" s="25"/>
      <c r="AJ122" s="18"/>
      <c r="AK122" s="1"/>
      <c r="AL122" s="1"/>
      <c r="AM122" s="1"/>
      <c r="AN122" s="1"/>
      <c r="AO122" s="10"/>
    </row>
    <row r="123" spans="2:41" x14ac:dyDescent="0.25">
      <c r="B123" s="1"/>
      <c r="C123" s="10"/>
      <c r="D123" s="28"/>
      <c r="E123" s="18"/>
      <c r="F123" s="1"/>
      <c r="G123" s="42"/>
      <c r="H123" s="43"/>
      <c r="I123" s="42"/>
      <c r="J123" s="25"/>
      <c r="K123" s="18"/>
      <c r="L123" s="1"/>
      <c r="M123" s="43"/>
      <c r="N123" s="42"/>
      <c r="O123" s="1"/>
      <c r="P123" s="1"/>
      <c r="Q123" s="1"/>
      <c r="R123" s="1"/>
      <c r="S123" s="124"/>
      <c r="T123" s="122"/>
      <c r="U123" s="49"/>
      <c r="V123" s="96"/>
      <c r="W123" s="51"/>
      <c r="X123" s="49"/>
      <c r="Y123" s="51"/>
      <c r="Z123" s="25"/>
      <c r="AA123" s="25"/>
      <c r="AB123" s="25"/>
      <c r="AC123" s="25"/>
      <c r="AD123" s="25"/>
      <c r="AE123" s="25"/>
      <c r="AF123" s="25"/>
      <c r="AG123" s="25"/>
      <c r="AH123" s="25"/>
      <c r="AI123" s="25"/>
      <c r="AJ123" s="18"/>
      <c r="AK123" s="1"/>
      <c r="AL123" s="1"/>
      <c r="AM123" s="1"/>
      <c r="AN123" s="1"/>
      <c r="AO123" s="10"/>
    </row>
    <row r="124" spans="2:41" x14ac:dyDescent="0.25">
      <c r="B124" s="1"/>
      <c r="C124" s="10"/>
      <c r="D124" s="28"/>
      <c r="E124" s="18"/>
      <c r="F124" s="1"/>
      <c r="G124" s="42"/>
      <c r="H124" s="43"/>
      <c r="I124" s="42"/>
      <c r="J124" s="25"/>
      <c r="K124" s="18"/>
      <c r="L124" s="1"/>
      <c r="M124" s="43"/>
      <c r="N124" s="42"/>
      <c r="O124" s="1"/>
      <c r="P124" s="1"/>
      <c r="Q124" s="1"/>
      <c r="R124" s="1"/>
      <c r="S124" s="124"/>
      <c r="T124" s="122"/>
      <c r="U124" s="49"/>
      <c r="V124" s="96"/>
      <c r="W124" s="51"/>
      <c r="X124" s="49"/>
      <c r="Y124" s="51"/>
      <c r="Z124" s="25"/>
      <c r="AA124" s="25"/>
      <c r="AB124" s="25"/>
      <c r="AC124" s="25"/>
      <c r="AD124" s="25"/>
      <c r="AE124" s="25"/>
      <c r="AF124" s="25"/>
      <c r="AG124" s="25"/>
      <c r="AH124" s="25"/>
      <c r="AI124" s="25"/>
      <c r="AJ124" s="18"/>
      <c r="AK124" s="1"/>
      <c r="AL124" s="1"/>
      <c r="AM124" s="1"/>
      <c r="AN124" s="1"/>
      <c r="AO124" s="10"/>
    </row>
    <row r="125" spans="2:41" x14ac:dyDescent="0.25">
      <c r="B125" s="1"/>
      <c r="C125" s="10"/>
      <c r="D125" s="28"/>
      <c r="E125" s="18"/>
      <c r="F125" s="1"/>
      <c r="G125" s="42"/>
      <c r="H125" s="43"/>
      <c r="I125" s="42"/>
      <c r="J125" s="25"/>
      <c r="K125" s="18"/>
      <c r="L125" s="1"/>
      <c r="M125" s="43"/>
      <c r="N125" s="42"/>
      <c r="O125" s="1"/>
      <c r="P125" s="1"/>
      <c r="Q125" s="1"/>
      <c r="R125" s="1"/>
      <c r="S125" s="124"/>
      <c r="T125" s="122"/>
      <c r="U125" s="49"/>
      <c r="V125" s="96"/>
      <c r="W125" s="51"/>
      <c r="X125" s="49"/>
      <c r="Y125" s="51"/>
      <c r="Z125" s="25"/>
      <c r="AA125" s="25"/>
      <c r="AB125" s="25"/>
      <c r="AC125" s="25"/>
      <c r="AD125" s="25"/>
      <c r="AE125" s="25"/>
      <c r="AF125" s="25"/>
      <c r="AG125" s="25"/>
      <c r="AH125" s="25"/>
      <c r="AI125" s="25"/>
      <c r="AJ125" s="18"/>
      <c r="AK125" s="1"/>
      <c r="AL125" s="1"/>
      <c r="AM125" s="1"/>
      <c r="AN125" s="1"/>
      <c r="AO125" s="10"/>
    </row>
    <row r="126" spans="2:41" x14ac:dyDescent="0.25">
      <c r="B126" s="1"/>
      <c r="C126" s="10"/>
      <c r="D126" s="28"/>
      <c r="E126" s="18"/>
      <c r="F126" s="1"/>
      <c r="G126" s="42"/>
      <c r="H126" s="43"/>
      <c r="I126" s="42"/>
      <c r="J126" s="25"/>
      <c r="K126" s="18"/>
      <c r="L126" s="1"/>
      <c r="M126" s="43"/>
      <c r="N126" s="42"/>
      <c r="O126" s="1"/>
      <c r="P126" s="1"/>
      <c r="Q126" s="1"/>
      <c r="R126" s="1"/>
      <c r="S126" s="124"/>
      <c r="T126" s="122"/>
      <c r="U126" s="49"/>
      <c r="V126" s="96"/>
      <c r="W126" s="51"/>
      <c r="X126" s="49"/>
      <c r="Y126" s="51"/>
      <c r="Z126" s="25"/>
      <c r="AA126" s="25"/>
      <c r="AB126" s="25"/>
      <c r="AC126" s="25"/>
      <c r="AD126" s="25"/>
      <c r="AE126" s="25"/>
      <c r="AF126" s="25"/>
      <c r="AG126" s="25"/>
      <c r="AH126" s="25"/>
      <c r="AI126" s="25"/>
      <c r="AJ126" s="18"/>
      <c r="AK126" s="1"/>
      <c r="AL126" s="1"/>
      <c r="AM126" s="1"/>
      <c r="AN126" s="1"/>
      <c r="AO126" s="10"/>
    </row>
    <row r="127" spans="2:41" x14ac:dyDescent="0.25">
      <c r="B127" s="1"/>
      <c r="C127" s="10"/>
      <c r="D127" s="28"/>
      <c r="E127" s="18"/>
      <c r="F127" s="1"/>
      <c r="G127" s="42"/>
      <c r="H127" s="43"/>
      <c r="I127" s="42"/>
      <c r="J127" s="25"/>
      <c r="K127" s="18"/>
      <c r="L127" s="1"/>
      <c r="M127" s="43"/>
      <c r="N127" s="42"/>
      <c r="O127" s="1"/>
      <c r="P127" s="1"/>
      <c r="Q127" s="1"/>
      <c r="R127" s="1"/>
      <c r="S127" s="124"/>
      <c r="T127" s="122"/>
      <c r="U127" s="49"/>
      <c r="V127" s="96"/>
      <c r="W127" s="51"/>
      <c r="X127" s="49"/>
      <c r="Y127" s="51"/>
      <c r="Z127" s="25"/>
      <c r="AA127" s="25"/>
      <c r="AB127" s="25"/>
      <c r="AC127" s="25"/>
      <c r="AD127" s="25"/>
      <c r="AE127" s="25"/>
      <c r="AF127" s="25"/>
      <c r="AG127" s="25"/>
      <c r="AH127" s="25"/>
      <c r="AI127" s="25"/>
      <c r="AJ127" s="18"/>
      <c r="AK127" s="1"/>
      <c r="AL127" s="1"/>
      <c r="AM127" s="1"/>
      <c r="AN127" s="1"/>
      <c r="AO127" s="10"/>
    </row>
    <row r="128" spans="2:41" x14ac:dyDescent="0.25">
      <c r="B128" s="1"/>
      <c r="C128" s="10"/>
      <c r="D128" s="28"/>
      <c r="E128" s="18"/>
      <c r="F128" s="1"/>
      <c r="G128" s="42"/>
      <c r="H128" s="43"/>
      <c r="I128" s="42"/>
      <c r="J128" s="25"/>
      <c r="K128" s="18"/>
      <c r="L128" s="1"/>
      <c r="M128" s="43"/>
      <c r="N128" s="42"/>
      <c r="O128" s="1"/>
      <c r="P128" s="1"/>
      <c r="Q128" s="1"/>
      <c r="R128" s="1"/>
      <c r="S128" s="124"/>
      <c r="T128" s="122"/>
      <c r="U128" s="49"/>
      <c r="V128" s="96"/>
      <c r="W128" s="51"/>
      <c r="X128" s="49"/>
      <c r="Y128" s="51"/>
      <c r="Z128" s="25"/>
      <c r="AA128" s="25"/>
      <c r="AB128" s="25"/>
      <c r="AC128" s="25"/>
      <c r="AD128" s="25"/>
      <c r="AE128" s="25"/>
      <c r="AF128" s="25"/>
      <c r="AG128" s="25"/>
      <c r="AH128" s="25"/>
      <c r="AI128" s="25"/>
      <c r="AJ128" s="18"/>
      <c r="AK128" s="1"/>
      <c r="AL128" s="1"/>
      <c r="AM128" s="1"/>
      <c r="AN128" s="1"/>
      <c r="AO128" s="10"/>
    </row>
    <row r="129" spans="2:41" x14ac:dyDescent="0.25">
      <c r="B129" s="1"/>
      <c r="C129" s="10"/>
      <c r="D129" s="28"/>
      <c r="E129" s="18"/>
      <c r="F129" s="1"/>
      <c r="G129" s="42"/>
      <c r="H129" s="43"/>
      <c r="I129" s="42"/>
      <c r="J129" s="25"/>
      <c r="K129" s="18"/>
      <c r="L129" s="1"/>
      <c r="M129" s="43"/>
      <c r="N129" s="42"/>
      <c r="O129" s="1"/>
      <c r="P129" s="1"/>
      <c r="Q129" s="1"/>
      <c r="R129" s="1"/>
      <c r="S129" s="124"/>
      <c r="T129" s="122"/>
      <c r="U129" s="49"/>
      <c r="V129" s="96"/>
      <c r="W129" s="51"/>
      <c r="X129" s="49"/>
      <c r="Y129" s="51"/>
      <c r="Z129" s="25"/>
      <c r="AA129" s="25"/>
      <c r="AB129" s="25"/>
      <c r="AC129" s="25"/>
      <c r="AD129" s="25"/>
      <c r="AE129" s="25"/>
      <c r="AF129" s="25"/>
      <c r="AG129" s="25"/>
      <c r="AH129" s="25"/>
      <c r="AI129" s="25"/>
      <c r="AJ129" s="18"/>
      <c r="AK129" s="1"/>
      <c r="AL129" s="1"/>
      <c r="AM129" s="1"/>
      <c r="AN129" s="1"/>
      <c r="AO129" s="10"/>
    </row>
    <row r="130" spans="2:41" x14ac:dyDescent="0.25">
      <c r="B130" s="1"/>
      <c r="C130" s="10"/>
      <c r="D130" s="28"/>
      <c r="E130" s="18"/>
      <c r="F130" s="1"/>
      <c r="G130" s="42"/>
      <c r="H130" s="43"/>
      <c r="I130" s="42"/>
      <c r="J130" s="25"/>
      <c r="K130" s="18"/>
      <c r="L130" s="1"/>
      <c r="M130" s="43"/>
      <c r="N130" s="42"/>
      <c r="O130" s="1"/>
      <c r="P130" s="1"/>
      <c r="Q130" s="1"/>
      <c r="R130" s="1"/>
      <c r="S130" s="124"/>
      <c r="T130" s="122"/>
      <c r="U130" s="49"/>
      <c r="V130" s="96"/>
      <c r="W130" s="51"/>
      <c r="X130" s="49"/>
      <c r="Y130" s="51"/>
      <c r="Z130" s="25"/>
      <c r="AA130" s="25"/>
      <c r="AB130" s="25"/>
      <c r="AC130" s="25"/>
      <c r="AD130" s="25"/>
      <c r="AE130" s="25"/>
      <c r="AF130" s="25"/>
      <c r="AG130" s="25"/>
      <c r="AH130" s="25"/>
      <c r="AI130" s="25"/>
      <c r="AJ130" s="18"/>
      <c r="AK130" s="1"/>
      <c r="AL130" s="1"/>
      <c r="AM130" s="1"/>
      <c r="AN130" s="1"/>
      <c r="AO130" s="10"/>
    </row>
    <row r="131" spans="2:41" x14ac:dyDescent="0.25">
      <c r="B131" s="1"/>
      <c r="C131" s="10"/>
      <c r="D131" s="28"/>
      <c r="E131" s="18"/>
      <c r="F131" s="1"/>
      <c r="G131" s="42"/>
      <c r="H131" s="43"/>
      <c r="I131" s="42"/>
      <c r="J131" s="25"/>
      <c r="K131" s="18"/>
      <c r="L131" s="1"/>
      <c r="M131" s="43"/>
      <c r="N131" s="42"/>
      <c r="O131" s="1"/>
      <c r="P131" s="1"/>
      <c r="Q131" s="1"/>
      <c r="R131" s="1"/>
      <c r="S131" s="124"/>
      <c r="T131" s="122"/>
      <c r="U131" s="49"/>
      <c r="V131" s="96"/>
      <c r="W131" s="51"/>
      <c r="X131" s="49"/>
      <c r="Y131" s="51"/>
      <c r="Z131" s="25"/>
      <c r="AA131" s="25"/>
      <c r="AB131" s="25"/>
      <c r="AC131" s="25"/>
      <c r="AD131" s="25"/>
      <c r="AE131" s="25"/>
      <c r="AF131" s="25"/>
      <c r="AG131" s="25"/>
      <c r="AH131" s="25"/>
      <c r="AI131" s="25"/>
      <c r="AJ131" s="18"/>
      <c r="AK131" s="1"/>
      <c r="AL131" s="1"/>
      <c r="AM131" s="1"/>
      <c r="AN131" s="1"/>
      <c r="AO131" s="10"/>
    </row>
    <row r="132" spans="2:41" x14ac:dyDescent="0.25">
      <c r="B132" s="1"/>
      <c r="C132" s="10"/>
      <c r="D132" s="28"/>
      <c r="E132" s="18"/>
      <c r="F132" s="1"/>
      <c r="G132" s="42"/>
      <c r="H132" s="43"/>
      <c r="I132" s="42"/>
      <c r="J132" s="25"/>
      <c r="K132" s="18"/>
      <c r="L132" s="1"/>
      <c r="M132" s="43"/>
      <c r="N132" s="42"/>
      <c r="O132" s="1"/>
      <c r="P132" s="1"/>
      <c r="Q132" s="1"/>
      <c r="R132" s="1"/>
      <c r="S132" s="124"/>
      <c r="T132" s="122"/>
      <c r="U132" s="49"/>
      <c r="V132" s="96"/>
      <c r="W132" s="51"/>
      <c r="X132" s="49"/>
      <c r="Y132" s="51"/>
      <c r="Z132" s="25"/>
      <c r="AA132" s="25"/>
      <c r="AB132" s="25"/>
      <c r="AC132" s="25"/>
      <c r="AD132" s="25"/>
      <c r="AE132" s="25"/>
      <c r="AF132" s="25"/>
      <c r="AG132" s="25"/>
      <c r="AH132" s="25"/>
      <c r="AI132" s="25"/>
      <c r="AJ132" s="18"/>
      <c r="AK132" s="1"/>
      <c r="AL132" s="1"/>
      <c r="AM132" s="1"/>
      <c r="AN132" s="1"/>
      <c r="AO132" s="10"/>
    </row>
    <row r="133" spans="2:41" x14ac:dyDescent="0.25">
      <c r="B133" s="1"/>
      <c r="C133" s="10"/>
      <c r="D133" s="28"/>
      <c r="E133" s="18"/>
      <c r="F133" s="1"/>
      <c r="G133" s="42"/>
      <c r="H133" s="43"/>
      <c r="I133" s="42"/>
      <c r="J133" s="25"/>
      <c r="K133" s="18"/>
      <c r="L133" s="1"/>
      <c r="M133" s="43"/>
      <c r="N133" s="42"/>
      <c r="O133" s="1"/>
      <c r="P133" s="1"/>
      <c r="Q133" s="1"/>
      <c r="R133" s="1"/>
      <c r="S133" s="124"/>
      <c r="T133" s="122"/>
      <c r="U133" s="49"/>
      <c r="V133" s="96"/>
      <c r="W133" s="51"/>
      <c r="X133" s="49"/>
      <c r="Y133" s="51"/>
      <c r="Z133" s="25"/>
      <c r="AA133" s="25"/>
      <c r="AB133" s="25"/>
      <c r="AC133" s="25"/>
      <c r="AD133" s="25"/>
      <c r="AE133" s="25"/>
      <c r="AF133" s="25"/>
      <c r="AG133" s="25"/>
      <c r="AH133" s="25"/>
      <c r="AI133" s="25"/>
      <c r="AJ133" s="18"/>
      <c r="AK133" s="1"/>
      <c r="AL133" s="1"/>
      <c r="AM133" s="1"/>
      <c r="AN133" s="1"/>
      <c r="AO133" s="10"/>
    </row>
    <row r="134" spans="2:41" x14ac:dyDescent="0.25">
      <c r="B134" s="1"/>
      <c r="C134" s="10"/>
      <c r="D134" s="28"/>
      <c r="E134" s="18"/>
      <c r="F134" s="1"/>
      <c r="G134" s="42"/>
      <c r="H134" s="43"/>
      <c r="I134" s="42"/>
      <c r="J134" s="25"/>
      <c r="K134" s="18"/>
      <c r="L134" s="1"/>
      <c r="M134" s="43"/>
      <c r="N134" s="42"/>
      <c r="O134" s="1"/>
      <c r="P134" s="1"/>
      <c r="Q134" s="1"/>
      <c r="R134" s="1"/>
      <c r="S134" s="124"/>
      <c r="T134" s="122"/>
      <c r="U134" s="49"/>
      <c r="V134" s="96"/>
      <c r="W134" s="51"/>
      <c r="X134" s="49"/>
      <c r="Y134" s="51"/>
      <c r="Z134" s="25"/>
      <c r="AA134" s="25"/>
      <c r="AB134" s="25"/>
      <c r="AC134" s="25"/>
      <c r="AD134" s="25"/>
      <c r="AE134" s="25"/>
      <c r="AF134" s="25"/>
      <c r="AG134" s="25"/>
      <c r="AH134" s="25"/>
      <c r="AI134" s="25"/>
      <c r="AJ134" s="18"/>
      <c r="AK134" s="1"/>
      <c r="AL134" s="1"/>
      <c r="AM134" s="1"/>
      <c r="AN134" s="1"/>
      <c r="AO134" s="10"/>
    </row>
    <row r="135" spans="2:41" x14ac:dyDescent="0.25">
      <c r="B135" s="1"/>
      <c r="C135" s="10"/>
      <c r="D135" s="28"/>
      <c r="E135" s="18"/>
      <c r="F135" s="1"/>
      <c r="G135" s="42"/>
      <c r="H135" s="43"/>
      <c r="I135" s="42"/>
      <c r="J135" s="25"/>
      <c r="K135" s="18"/>
      <c r="L135" s="1"/>
      <c r="M135" s="43"/>
      <c r="N135" s="42"/>
      <c r="O135" s="1"/>
      <c r="P135" s="1"/>
      <c r="Q135" s="1"/>
      <c r="R135" s="1"/>
      <c r="S135" s="124"/>
      <c r="T135" s="122"/>
      <c r="U135" s="49"/>
      <c r="V135" s="96"/>
      <c r="W135" s="51"/>
      <c r="X135" s="49"/>
      <c r="Y135" s="51"/>
      <c r="Z135" s="25"/>
      <c r="AA135" s="25"/>
      <c r="AB135" s="25"/>
      <c r="AC135" s="25"/>
      <c r="AD135" s="25"/>
      <c r="AE135" s="25"/>
      <c r="AF135" s="25"/>
      <c r="AG135" s="25"/>
      <c r="AH135" s="25"/>
      <c r="AI135" s="25"/>
      <c r="AJ135" s="18"/>
      <c r="AK135" s="1"/>
      <c r="AL135" s="1"/>
      <c r="AM135" s="1"/>
      <c r="AN135" s="1"/>
      <c r="AO135" s="10"/>
    </row>
    <row r="136" spans="2:41" x14ac:dyDescent="0.25">
      <c r="B136" s="1"/>
      <c r="C136" s="10"/>
      <c r="D136" s="28"/>
      <c r="E136" s="18"/>
      <c r="F136" s="1"/>
      <c r="G136" s="42"/>
      <c r="H136" s="43"/>
      <c r="I136" s="42"/>
      <c r="J136" s="25"/>
      <c r="K136" s="18"/>
      <c r="L136" s="1"/>
      <c r="M136" s="43"/>
      <c r="N136" s="42"/>
      <c r="O136" s="1"/>
      <c r="P136" s="1"/>
      <c r="Q136" s="1"/>
      <c r="R136" s="1"/>
      <c r="S136" s="124"/>
      <c r="T136" s="122"/>
      <c r="U136" s="49"/>
      <c r="V136" s="96"/>
      <c r="W136" s="51"/>
      <c r="X136" s="49"/>
      <c r="Y136" s="51"/>
      <c r="Z136" s="25"/>
      <c r="AA136" s="25"/>
      <c r="AB136" s="25"/>
      <c r="AC136" s="25"/>
      <c r="AD136" s="25"/>
      <c r="AE136" s="25"/>
      <c r="AF136" s="25"/>
      <c r="AG136" s="25"/>
      <c r="AH136" s="25"/>
      <c r="AI136" s="25"/>
      <c r="AJ136" s="18"/>
      <c r="AK136" s="1"/>
      <c r="AL136" s="1"/>
      <c r="AM136" s="1"/>
      <c r="AN136" s="1"/>
      <c r="AO136" s="10"/>
    </row>
    <row r="137" spans="2:41" x14ac:dyDescent="0.25">
      <c r="B137" s="1"/>
      <c r="C137" s="10"/>
      <c r="D137" s="28"/>
      <c r="E137" s="18"/>
      <c r="F137" s="1"/>
      <c r="G137" s="42"/>
      <c r="H137" s="43"/>
      <c r="I137" s="42"/>
      <c r="J137" s="25"/>
      <c r="K137" s="18"/>
      <c r="L137" s="1"/>
      <c r="M137" s="43"/>
      <c r="N137" s="42"/>
      <c r="O137" s="1"/>
      <c r="P137" s="1"/>
      <c r="Q137" s="1"/>
      <c r="R137" s="1"/>
      <c r="S137" s="124"/>
      <c r="T137" s="122"/>
      <c r="U137" s="49"/>
      <c r="V137" s="96"/>
      <c r="W137" s="51"/>
      <c r="X137" s="49"/>
      <c r="Y137" s="51"/>
      <c r="Z137" s="25"/>
      <c r="AA137" s="25"/>
      <c r="AB137" s="25"/>
      <c r="AC137" s="25"/>
      <c r="AD137" s="25"/>
      <c r="AE137" s="25"/>
      <c r="AF137" s="25"/>
      <c r="AG137" s="25"/>
      <c r="AH137" s="25"/>
      <c r="AI137" s="25"/>
      <c r="AJ137" s="18"/>
      <c r="AK137" s="1"/>
      <c r="AL137" s="1"/>
      <c r="AM137" s="1"/>
      <c r="AN137" s="1"/>
      <c r="AO137" s="10"/>
    </row>
    <row r="138" spans="2:41" x14ac:dyDescent="0.25">
      <c r="B138" s="1"/>
      <c r="C138" s="10"/>
      <c r="D138" s="28"/>
      <c r="E138" s="18"/>
      <c r="F138" s="1"/>
      <c r="G138" s="42"/>
      <c r="H138" s="43"/>
      <c r="I138" s="42"/>
      <c r="J138" s="25"/>
      <c r="K138" s="18"/>
      <c r="L138" s="1"/>
      <c r="M138" s="43"/>
      <c r="N138" s="42"/>
      <c r="O138" s="1"/>
      <c r="P138" s="1"/>
      <c r="Q138" s="1"/>
      <c r="R138" s="1"/>
      <c r="S138" s="124"/>
      <c r="T138" s="122"/>
      <c r="U138" s="49"/>
      <c r="V138" s="96"/>
      <c r="W138" s="51"/>
      <c r="X138" s="49"/>
      <c r="Y138" s="51"/>
      <c r="Z138" s="25"/>
      <c r="AA138" s="25"/>
      <c r="AB138" s="25"/>
      <c r="AC138" s="25"/>
      <c r="AD138" s="25"/>
      <c r="AE138" s="25"/>
      <c r="AF138" s="25"/>
      <c r="AG138" s="25"/>
      <c r="AH138" s="25"/>
      <c r="AI138" s="25"/>
      <c r="AJ138" s="18"/>
      <c r="AK138" s="1"/>
      <c r="AL138" s="1"/>
      <c r="AM138" s="1"/>
      <c r="AN138" s="1"/>
      <c r="AO138" s="10"/>
    </row>
    <row r="139" spans="2:41" x14ac:dyDescent="0.25">
      <c r="B139" s="1"/>
      <c r="C139" s="10"/>
      <c r="D139" s="28"/>
      <c r="E139" s="18"/>
      <c r="F139" s="1"/>
      <c r="G139" s="42"/>
      <c r="H139" s="43"/>
      <c r="I139" s="42"/>
      <c r="J139" s="25"/>
      <c r="K139" s="18"/>
      <c r="L139" s="1"/>
      <c r="M139" s="43"/>
      <c r="N139" s="42"/>
      <c r="O139" s="1"/>
      <c r="P139" s="1"/>
      <c r="Q139" s="1"/>
      <c r="R139" s="1"/>
      <c r="S139" s="124"/>
      <c r="T139" s="122"/>
      <c r="U139" s="49"/>
      <c r="V139" s="96"/>
      <c r="W139" s="51"/>
      <c r="X139" s="49"/>
      <c r="Y139" s="51"/>
      <c r="Z139" s="25"/>
      <c r="AA139" s="25"/>
      <c r="AB139" s="25"/>
      <c r="AC139" s="25"/>
      <c r="AD139" s="25"/>
      <c r="AE139" s="25"/>
      <c r="AF139" s="25"/>
      <c r="AG139" s="25"/>
      <c r="AH139" s="25"/>
      <c r="AI139" s="25"/>
      <c r="AJ139" s="18"/>
      <c r="AK139" s="1"/>
      <c r="AL139" s="1"/>
      <c r="AM139" s="1"/>
      <c r="AN139" s="1"/>
      <c r="AO139" s="10"/>
    </row>
    <row r="140" spans="2:41" x14ac:dyDescent="0.25">
      <c r="B140" s="1"/>
      <c r="C140" s="10"/>
      <c r="D140" s="28"/>
      <c r="E140" s="18"/>
      <c r="F140" s="1"/>
      <c r="G140" s="42"/>
      <c r="H140" s="43"/>
      <c r="I140" s="42"/>
      <c r="J140" s="25"/>
      <c r="K140" s="18"/>
      <c r="L140" s="1"/>
      <c r="M140" s="43"/>
      <c r="N140" s="42"/>
      <c r="O140" s="1"/>
      <c r="P140" s="1"/>
      <c r="Q140" s="1"/>
      <c r="R140" s="1"/>
      <c r="S140" s="124"/>
      <c r="T140" s="122"/>
      <c r="U140" s="49"/>
      <c r="V140" s="96"/>
      <c r="W140" s="51"/>
      <c r="X140" s="49"/>
      <c r="Y140" s="51"/>
      <c r="Z140" s="25"/>
      <c r="AA140" s="25"/>
      <c r="AB140" s="25"/>
      <c r="AC140" s="25"/>
      <c r="AD140" s="25"/>
      <c r="AE140" s="25"/>
      <c r="AF140" s="25"/>
      <c r="AG140" s="25"/>
      <c r="AH140" s="25"/>
      <c r="AI140" s="25"/>
      <c r="AJ140" s="18"/>
      <c r="AK140" s="1"/>
      <c r="AL140" s="1"/>
      <c r="AM140" s="1"/>
      <c r="AN140" s="1"/>
      <c r="AO140" s="10"/>
    </row>
    <row r="141" spans="2:41" x14ac:dyDescent="0.25">
      <c r="B141" s="1"/>
      <c r="C141" s="10"/>
      <c r="D141" s="28"/>
      <c r="E141" s="18"/>
      <c r="F141" s="1"/>
      <c r="G141" s="42"/>
      <c r="H141" s="43"/>
      <c r="I141" s="42"/>
      <c r="J141" s="25"/>
      <c r="K141" s="18"/>
      <c r="L141" s="1"/>
      <c r="M141" s="43"/>
      <c r="N141" s="42"/>
      <c r="O141" s="1"/>
      <c r="P141" s="1"/>
      <c r="Q141" s="1"/>
      <c r="R141" s="1"/>
      <c r="S141" s="124"/>
      <c r="T141" s="122"/>
      <c r="U141" s="49"/>
      <c r="V141" s="96"/>
      <c r="W141" s="51"/>
      <c r="X141" s="49"/>
      <c r="Y141" s="51"/>
      <c r="Z141" s="25"/>
      <c r="AA141" s="25"/>
      <c r="AB141" s="25"/>
      <c r="AC141" s="25"/>
      <c r="AD141" s="25"/>
      <c r="AE141" s="25"/>
      <c r="AF141" s="25"/>
      <c r="AG141" s="25"/>
      <c r="AH141" s="25"/>
      <c r="AI141" s="25"/>
      <c r="AJ141" s="18"/>
      <c r="AK141" s="1"/>
      <c r="AL141" s="1"/>
      <c r="AM141" s="1"/>
      <c r="AN141" s="1"/>
      <c r="AO141" s="10"/>
    </row>
    <row r="142" spans="2:41" x14ac:dyDescent="0.25">
      <c r="B142" s="1"/>
      <c r="C142" s="10"/>
      <c r="D142" s="28"/>
      <c r="E142" s="18"/>
      <c r="F142" s="1"/>
      <c r="G142" s="42"/>
      <c r="H142" s="43"/>
      <c r="I142" s="42"/>
      <c r="J142" s="25"/>
      <c r="K142" s="18"/>
      <c r="L142" s="1"/>
      <c r="M142" s="43"/>
      <c r="N142" s="42"/>
      <c r="O142" s="1"/>
      <c r="P142" s="1"/>
      <c r="Q142" s="1"/>
      <c r="R142" s="1"/>
      <c r="S142" s="124"/>
      <c r="T142" s="122"/>
      <c r="U142" s="49"/>
      <c r="V142" s="96"/>
      <c r="W142" s="51"/>
      <c r="X142" s="49"/>
      <c r="Y142" s="51"/>
      <c r="Z142" s="25"/>
      <c r="AA142" s="25"/>
      <c r="AB142" s="25"/>
      <c r="AC142" s="25"/>
      <c r="AD142" s="25"/>
      <c r="AE142" s="25"/>
      <c r="AF142" s="25"/>
      <c r="AG142" s="25"/>
      <c r="AH142" s="25"/>
      <c r="AI142" s="25"/>
      <c r="AJ142" s="18"/>
      <c r="AK142" s="1"/>
      <c r="AL142" s="1"/>
      <c r="AM142" s="1"/>
      <c r="AN142" s="1"/>
      <c r="AO142" s="10"/>
    </row>
    <row r="143" spans="2:41" x14ac:dyDescent="0.25">
      <c r="B143" s="1"/>
      <c r="C143" s="10"/>
      <c r="D143" s="28"/>
      <c r="E143" s="18"/>
      <c r="F143" s="1"/>
      <c r="G143" s="42"/>
      <c r="H143" s="43"/>
      <c r="I143" s="42"/>
      <c r="J143" s="25"/>
      <c r="K143" s="18"/>
      <c r="L143" s="1"/>
      <c r="M143" s="43"/>
      <c r="N143" s="42"/>
      <c r="O143" s="1"/>
      <c r="P143" s="1"/>
      <c r="Q143" s="1"/>
      <c r="R143" s="1"/>
      <c r="S143" s="124"/>
      <c r="T143" s="122"/>
      <c r="U143" s="49"/>
      <c r="V143" s="96"/>
      <c r="W143" s="51"/>
      <c r="X143" s="49"/>
      <c r="Y143" s="51"/>
      <c r="Z143" s="25"/>
      <c r="AA143" s="25"/>
      <c r="AB143" s="25"/>
      <c r="AC143" s="25"/>
      <c r="AD143" s="25"/>
      <c r="AE143" s="25"/>
      <c r="AF143" s="25"/>
      <c r="AG143" s="25"/>
      <c r="AH143" s="25"/>
      <c r="AI143" s="25"/>
      <c r="AJ143" s="18"/>
      <c r="AK143" s="1"/>
      <c r="AL143" s="1"/>
      <c r="AM143" s="1"/>
      <c r="AN143" s="1"/>
      <c r="AO143" s="10"/>
    </row>
    <row r="144" spans="2:41" x14ac:dyDescent="0.25">
      <c r="B144" s="1"/>
      <c r="C144" s="10"/>
      <c r="D144" s="28"/>
      <c r="E144" s="18"/>
      <c r="F144" s="1"/>
      <c r="G144" s="42"/>
      <c r="H144" s="43"/>
      <c r="I144" s="42"/>
      <c r="J144" s="25"/>
      <c r="K144" s="18"/>
      <c r="L144" s="1"/>
      <c r="M144" s="43"/>
      <c r="N144" s="42"/>
      <c r="O144" s="1"/>
      <c r="P144" s="1"/>
      <c r="Q144" s="1"/>
      <c r="R144" s="1"/>
      <c r="S144" s="124"/>
      <c r="T144" s="122"/>
      <c r="U144" s="49"/>
      <c r="V144" s="96"/>
      <c r="W144" s="51"/>
      <c r="X144" s="49"/>
      <c r="Y144" s="51"/>
      <c r="Z144" s="25"/>
      <c r="AA144" s="25"/>
      <c r="AB144" s="25"/>
      <c r="AC144" s="25"/>
      <c r="AD144" s="25"/>
      <c r="AE144" s="25"/>
      <c r="AF144" s="25"/>
      <c r="AG144" s="25"/>
      <c r="AH144" s="25"/>
      <c r="AI144" s="25"/>
      <c r="AJ144" s="18"/>
      <c r="AK144" s="1"/>
      <c r="AL144" s="1"/>
      <c r="AM144" s="1"/>
      <c r="AN144" s="1"/>
      <c r="AO144" s="10"/>
    </row>
    <row r="145" spans="2:41" x14ac:dyDescent="0.25">
      <c r="B145" s="1"/>
      <c r="C145" s="10"/>
      <c r="D145" s="28"/>
      <c r="E145" s="18"/>
      <c r="F145" s="1"/>
      <c r="G145" s="42"/>
      <c r="H145" s="43"/>
      <c r="I145" s="42"/>
      <c r="J145" s="25"/>
      <c r="K145" s="18"/>
      <c r="L145" s="1"/>
      <c r="M145" s="43"/>
      <c r="N145" s="42"/>
      <c r="O145" s="1"/>
      <c r="P145" s="1"/>
      <c r="Q145" s="1"/>
      <c r="R145" s="1"/>
      <c r="S145" s="124"/>
      <c r="T145" s="122"/>
      <c r="U145" s="49"/>
      <c r="V145" s="96"/>
      <c r="W145" s="51"/>
      <c r="X145" s="49"/>
      <c r="Y145" s="51"/>
      <c r="Z145" s="25"/>
      <c r="AA145" s="25"/>
      <c r="AB145" s="25"/>
      <c r="AC145" s="25"/>
      <c r="AD145" s="25"/>
      <c r="AE145" s="25"/>
      <c r="AF145" s="25"/>
      <c r="AG145" s="25"/>
      <c r="AH145" s="25"/>
      <c r="AI145" s="25"/>
      <c r="AJ145" s="18"/>
      <c r="AK145" s="1"/>
      <c r="AL145" s="1"/>
      <c r="AM145" s="1"/>
      <c r="AN145" s="1"/>
      <c r="AO145" s="10"/>
    </row>
    <row r="146" spans="2:41" x14ac:dyDescent="0.25">
      <c r="B146" s="1"/>
      <c r="C146" s="10"/>
      <c r="D146" s="28"/>
      <c r="E146" s="18"/>
      <c r="F146" s="1"/>
      <c r="G146" s="42"/>
      <c r="H146" s="43"/>
      <c r="I146" s="42"/>
      <c r="J146" s="25"/>
      <c r="K146" s="18"/>
      <c r="L146" s="1"/>
      <c r="M146" s="43"/>
      <c r="N146" s="42"/>
      <c r="O146" s="1"/>
      <c r="P146" s="1"/>
      <c r="Q146" s="1"/>
      <c r="R146" s="1"/>
      <c r="S146" s="124"/>
      <c r="T146" s="122"/>
      <c r="U146" s="49"/>
      <c r="V146" s="96"/>
      <c r="W146" s="51"/>
      <c r="X146" s="49"/>
      <c r="Y146" s="51"/>
      <c r="Z146" s="25"/>
      <c r="AA146" s="25"/>
      <c r="AB146" s="25"/>
      <c r="AC146" s="25"/>
      <c r="AD146" s="25"/>
      <c r="AE146" s="25"/>
      <c r="AF146" s="25"/>
      <c r="AG146" s="25"/>
      <c r="AH146" s="25"/>
      <c r="AI146" s="25"/>
      <c r="AJ146" s="18"/>
      <c r="AK146" s="1"/>
      <c r="AL146" s="1"/>
      <c r="AM146" s="1"/>
      <c r="AN146" s="1"/>
      <c r="AO146" s="10"/>
    </row>
    <row r="147" spans="2:41" x14ac:dyDescent="0.25">
      <c r="B147" s="1"/>
      <c r="C147" s="10"/>
      <c r="D147" s="28"/>
      <c r="E147" s="18"/>
      <c r="F147" s="1"/>
      <c r="G147" s="42"/>
      <c r="H147" s="43"/>
      <c r="I147" s="42"/>
      <c r="J147" s="25"/>
      <c r="K147" s="18"/>
      <c r="L147" s="1"/>
      <c r="M147" s="43"/>
      <c r="N147" s="42"/>
      <c r="O147" s="1"/>
      <c r="P147" s="1"/>
      <c r="Q147" s="1"/>
      <c r="R147" s="1"/>
      <c r="S147" s="124"/>
      <c r="T147" s="122"/>
      <c r="U147" s="49"/>
      <c r="V147" s="96"/>
      <c r="W147" s="51"/>
      <c r="X147" s="49"/>
      <c r="Y147" s="51"/>
      <c r="Z147" s="25"/>
      <c r="AA147" s="25"/>
      <c r="AB147" s="25"/>
      <c r="AC147" s="25"/>
      <c r="AD147" s="25"/>
      <c r="AE147" s="25"/>
      <c r="AF147" s="25"/>
      <c r="AG147" s="25"/>
      <c r="AH147" s="25"/>
      <c r="AI147" s="25"/>
      <c r="AJ147" s="18"/>
      <c r="AK147" s="1"/>
      <c r="AL147" s="1"/>
      <c r="AM147" s="1"/>
      <c r="AN147" s="1"/>
      <c r="AO147" s="10"/>
    </row>
    <row r="148" spans="2:41" x14ac:dyDescent="0.25">
      <c r="B148" s="1"/>
      <c r="C148" s="10"/>
      <c r="D148" s="28"/>
      <c r="E148" s="18"/>
      <c r="F148" s="1"/>
      <c r="G148" s="42"/>
      <c r="H148" s="43"/>
      <c r="I148" s="42"/>
      <c r="J148" s="25"/>
      <c r="K148" s="18"/>
      <c r="L148" s="1"/>
      <c r="M148" s="43"/>
      <c r="N148" s="42"/>
      <c r="O148" s="1"/>
      <c r="P148" s="1"/>
      <c r="Q148" s="1"/>
      <c r="R148" s="1"/>
      <c r="S148" s="124"/>
      <c r="T148" s="122"/>
      <c r="U148" s="49"/>
      <c r="V148" s="96"/>
      <c r="W148" s="51"/>
      <c r="X148" s="49"/>
      <c r="Y148" s="51"/>
      <c r="Z148" s="25"/>
      <c r="AA148" s="25"/>
      <c r="AB148" s="25"/>
      <c r="AC148" s="25"/>
      <c r="AD148" s="25"/>
      <c r="AE148" s="25"/>
      <c r="AF148" s="25"/>
      <c r="AG148" s="25"/>
      <c r="AH148" s="25"/>
      <c r="AI148" s="25"/>
      <c r="AJ148" s="18"/>
      <c r="AK148" s="1"/>
      <c r="AL148" s="1"/>
      <c r="AM148" s="1"/>
      <c r="AN148" s="1"/>
      <c r="AO148" s="10"/>
    </row>
    <row r="149" spans="2:41" x14ac:dyDescent="0.25">
      <c r="B149" s="1"/>
      <c r="C149" s="10"/>
      <c r="D149" s="28"/>
      <c r="E149" s="18"/>
      <c r="F149" s="1"/>
      <c r="G149" s="42"/>
      <c r="H149" s="43"/>
      <c r="I149" s="42"/>
      <c r="J149" s="25"/>
      <c r="K149" s="18"/>
      <c r="L149" s="1"/>
      <c r="M149" s="43"/>
      <c r="N149" s="42"/>
      <c r="O149" s="1"/>
      <c r="P149" s="1"/>
      <c r="Q149" s="1"/>
      <c r="R149" s="1"/>
      <c r="S149" s="124"/>
      <c r="T149" s="122"/>
      <c r="U149" s="49"/>
      <c r="V149" s="96"/>
      <c r="W149" s="51"/>
      <c r="X149" s="49"/>
      <c r="Y149" s="51"/>
      <c r="Z149" s="25"/>
      <c r="AA149" s="25"/>
      <c r="AB149" s="25"/>
      <c r="AC149" s="25"/>
      <c r="AD149" s="25"/>
      <c r="AE149" s="25"/>
      <c r="AF149" s="25"/>
      <c r="AG149" s="25"/>
      <c r="AH149" s="25"/>
      <c r="AI149" s="25"/>
      <c r="AJ149" s="18"/>
      <c r="AK149" s="1"/>
      <c r="AL149" s="1"/>
      <c r="AM149" s="1"/>
      <c r="AN149" s="1"/>
      <c r="AO149" s="10"/>
    </row>
    <row r="150" spans="2:41" x14ac:dyDescent="0.25">
      <c r="B150" s="1"/>
      <c r="C150" s="10"/>
      <c r="D150" s="28"/>
      <c r="E150" s="18"/>
      <c r="F150" s="1"/>
      <c r="G150" s="42"/>
      <c r="H150" s="43"/>
      <c r="I150" s="42"/>
      <c r="J150" s="25"/>
      <c r="K150" s="18"/>
      <c r="L150" s="1"/>
      <c r="M150" s="43"/>
      <c r="N150" s="42"/>
      <c r="O150" s="1"/>
      <c r="P150" s="1"/>
      <c r="Q150" s="1"/>
      <c r="R150" s="1"/>
      <c r="S150" s="124"/>
      <c r="T150" s="122"/>
      <c r="U150" s="49"/>
      <c r="V150" s="96"/>
      <c r="W150" s="51"/>
      <c r="X150" s="49"/>
      <c r="Y150" s="51"/>
      <c r="Z150" s="25"/>
      <c r="AA150" s="25"/>
      <c r="AB150" s="25"/>
      <c r="AC150" s="25"/>
      <c r="AD150" s="25"/>
      <c r="AE150" s="25"/>
      <c r="AF150" s="25"/>
      <c r="AG150" s="25"/>
      <c r="AH150" s="25"/>
      <c r="AI150" s="25"/>
      <c r="AJ150" s="18"/>
      <c r="AK150" s="1"/>
      <c r="AL150" s="1"/>
      <c r="AM150" s="1"/>
      <c r="AN150" s="1"/>
      <c r="AO150" s="10"/>
    </row>
    <row r="151" spans="2:41" x14ac:dyDescent="0.25">
      <c r="B151" s="1"/>
      <c r="C151" s="10"/>
      <c r="D151" s="28"/>
      <c r="E151" s="18"/>
      <c r="F151" s="1"/>
      <c r="G151" s="42"/>
      <c r="H151" s="43"/>
      <c r="I151" s="42"/>
      <c r="J151" s="25"/>
      <c r="K151" s="18"/>
      <c r="L151" s="1"/>
      <c r="M151" s="43"/>
      <c r="N151" s="42"/>
      <c r="O151" s="1"/>
      <c r="P151" s="1"/>
      <c r="Q151" s="1"/>
      <c r="R151" s="1"/>
      <c r="S151" s="124"/>
      <c r="T151" s="122"/>
      <c r="U151" s="49"/>
      <c r="V151" s="96"/>
      <c r="W151" s="51"/>
      <c r="X151" s="49"/>
      <c r="Y151" s="51"/>
      <c r="Z151" s="25"/>
      <c r="AA151" s="25"/>
      <c r="AB151" s="25"/>
      <c r="AC151" s="25"/>
      <c r="AD151" s="25"/>
      <c r="AE151" s="25"/>
      <c r="AF151" s="25"/>
      <c r="AG151" s="25"/>
      <c r="AH151" s="25"/>
      <c r="AI151" s="25"/>
      <c r="AJ151" s="18"/>
      <c r="AK151" s="1"/>
      <c r="AL151" s="1"/>
      <c r="AM151" s="1"/>
      <c r="AN151" s="1"/>
      <c r="AO151" s="10"/>
    </row>
    <row r="152" spans="2:41" x14ac:dyDescent="0.25">
      <c r="B152" s="1"/>
      <c r="C152" s="10"/>
      <c r="D152" s="28"/>
      <c r="E152" s="18"/>
      <c r="F152" s="1"/>
      <c r="G152" s="42"/>
      <c r="H152" s="43"/>
      <c r="I152" s="42"/>
      <c r="J152" s="25"/>
      <c r="K152" s="18"/>
      <c r="L152" s="1"/>
      <c r="M152" s="43"/>
      <c r="N152" s="42"/>
      <c r="O152" s="1"/>
      <c r="P152" s="1"/>
      <c r="Q152" s="1"/>
      <c r="R152" s="1"/>
      <c r="S152" s="124"/>
      <c r="T152" s="122"/>
      <c r="U152" s="49"/>
      <c r="V152" s="96"/>
      <c r="W152" s="51"/>
      <c r="X152" s="49"/>
      <c r="Y152" s="51"/>
      <c r="Z152" s="25"/>
      <c r="AA152" s="25"/>
      <c r="AB152" s="25"/>
      <c r="AC152" s="25"/>
      <c r="AD152" s="25"/>
      <c r="AE152" s="25"/>
      <c r="AF152" s="25"/>
      <c r="AG152" s="25"/>
      <c r="AH152" s="25"/>
      <c r="AI152" s="25"/>
      <c r="AJ152" s="18"/>
      <c r="AK152" s="1"/>
      <c r="AL152" s="1"/>
      <c r="AM152" s="1"/>
      <c r="AN152" s="1"/>
      <c r="AO152" s="10"/>
    </row>
    <row r="153" spans="2:41" x14ac:dyDescent="0.25">
      <c r="B153" s="1"/>
      <c r="C153" s="10"/>
      <c r="D153" s="28"/>
      <c r="E153" s="18"/>
      <c r="F153" s="1"/>
      <c r="G153" s="42"/>
      <c r="H153" s="43"/>
      <c r="I153" s="42"/>
      <c r="J153" s="25"/>
      <c r="K153" s="18"/>
      <c r="L153" s="1"/>
      <c r="M153" s="43"/>
      <c r="N153" s="42"/>
      <c r="O153" s="1"/>
      <c r="P153" s="1"/>
      <c r="Q153" s="1"/>
      <c r="R153" s="1"/>
      <c r="S153" s="124"/>
      <c r="T153" s="122"/>
      <c r="U153" s="49"/>
      <c r="V153" s="96"/>
      <c r="W153" s="51"/>
      <c r="X153" s="49"/>
      <c r="Y153" s="51"/>
      <c r="Z153" s="25"/>
      <c r="AA153" s="25"/>
      <c r="AB153" s="25"/>
      <c r="AC153" s="25"/>
      <c r="AD153" s="25"/>
      <c r="AE153" s="25"/>
      <c r="AF153" s="25"/>
      <c r="AG153" s="25"/>
      <c r="AH153" s="25"/>
      <c r="AI153" s="25"/>
      <c r="AJ153" s="18"/>
      <c r="AK153" s="1"/>
      <c r="AL153" s="1"/>
      <c r="AM153" s="1"/>
      <c r="AN153" s="1"/>
      <c r="AO153" s="10"/>
    </row>
    <row r="154" spans="2:41" x14ac:dyDescent="0.25">
      <c r="B154" s="1"/>
      <c r="C154" s="10"/>
      <c r="D154" s="28"/>
      <c r="E154" s="18"/>
      <c r="F154" s="1"/>
      <c r="G154" s="42"/>
      <c r="H154" s="43"/>
      <c r="I154" s="42"/>
      <c r="J154" s="25"/>
      <c r="K154" s="18"/>
      <c r="L154" s="1"/>
      <c r="M154" s="43"/>
      <c r="N154" s="42"/>
      <c r="O154" s="1"/>
      <c r="P154" s="1"/>
      <c r="Q154" s="1"/>
      <c r="R154" s="1"/>
      <c r="S154" s="124"/>
      <c r="T154" s="122"/>
      <c r="U154" s="49"/>
      <c r="V154" s="96"/>
      <c r="W154" s="51"/>
      <c r="X154" s="49"/>
      <c r="Y154" s="51"/>
      <c r="Z154" s="25"/>
      <c r="AA154" s="25"/>
      <c r="AB154" s="25"/>
      <c r="AC154" s="25"/>
      <c r="AD154" s="25"/>
      <c r="AE154" s="25"/>
      <c r="AF154" s="25"/>
      <c r="AG154" s="25"/>
      <c r="AH154" s="25"/>
      <c r="AI154" s="25"/>
      <c r="AJ154" s="18"/>
      <c r="AK154" s="1"/>
      <c r="AL154" s="1"/>
      <c r="AM154" s="1"/>
      <c r="AN154" s="1"/>
      <c r="AO154" s="10"/>
    </row>
    <row r="155" spans="2:41" x14ac:dyDescent="0.25">
      <c r="J155" s="25"/>
      <c r="K155" s="18"/>
      <c r="AA155" s="25"/>
      <c r="AB155" s="25"/>
      <c r="AC155" s="25"/>
      <c r="AD155" s="25"/>
      <c r="AE155" s="25"/>
      <c r="AF155" s="25"/>
      <c r="AG155" s="25"/>
      <c r="AH155" s="25"/>
      <c r="AI155" s="25"/>
      <c r="AJ155" s="18"/>
    </row>
  </sheetData>
  <mergeCells count="16">
    <mergeCell ref="A12:E12"/>
    <mergeCell ref="A13:D13"/>
    <mergeCell ref="A14:D14"/>
    <mergeCell ref="AK6:AO6"/>
    <mergeCell ref="AK5:AO5"/>
    <mergeCell ref="AA5:AJ5"/>
    <mergeCell ref="AA6:AJ6"/>
    <mergeCell ref="AK3:AO3"/>
    <mergeCell ref="O3:T3"/>
    <mergeCell ref="B3:C3"/>
    <mergeCell ref="J3:K3"/>
    <mergeCell ref="X3:AJ3"/>
    <mergeCell ref="D3:G3"/>
    <mergeCell ref="L3:N3"/>
    <mergeCell ref="H3:I3"/>
    <mergeCell ref="U3:W3"/>
  </mergeCells>
  <dataValidations count="6">
    <dataValidation allowBlank="1" showInputMessage="1" showErrorMessage="1" promptTitle="Notes" prompt="1st &amp; 2nd Reports: hospice; clinician office; facility; undisclosed; 3rd Report: retirement homes; assisted or supportive living; ambulatory setting; day program space; clinician’s office; funeral home; hotel/motel; undisclosed." sqref="S4"/>
    <dataValidation allowBlank="1" showInputMessage="1" showErrorMessage="1" prompt="Note is that &quot;categories have been collapsed to protect privacy&quot; but it is not known if the categories correspond to the Health Canada category of &quot;Other&quot;." sqref="S6:T6"/>
    <dataValidation allowBlank="1" showInputMessage="1" showErrorMessage="1" promptTitle="Note" prompt="Reported as 85%.  Converted here to 85% of &quot;Outcome: Provided.&quot;" sqref="U6"/>
    <dataValidation allowBlank="1" showInputMessage="1" showErrorMessage="1" promptTitle="Note" prompt="Reported as 15%.  Converted here to 15% of &quot;Outcome: Provided.&quot;" sqref="V6"/>
    <dataValidation allowBlank="1" showInputMessage="1" showErrorMessage="1" promptTitle="Note" prompt="Reported as 45%.  Converted here to 45% of &quot;Outcome: Provided.&quot;" sqref="Y6"/>
    <dataValidation allowBlank="1" showInputMessage="1" showErrorMessage="1" promptTitle="Note" prompt="Reported as 55%.  Converted here to 55% of &quot;Outcome: Provided.&quot;" sqref="X6"/>
  </dataValidations>
  <hyperlinks>
    <hyperlink ref="A6" r:id="rId1"/>
    <hyperlink ref="A8" r:id="rId2"/>
    <hyperlink ref="A9" r:id="rId3"/>
    <hyperlink ref="A1" location="Introduction!A1" display="Contents"/>
  </hyperlinks>
  <pageMargins left="0.7" right="0.7" top="0.75" bottom="0.75" header="0.3" footer="0.3"/>
  <pageSetup orientation="portrait" horizontalDpi="0" verticalDpi="0"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55"/>
  <sheetViews>
    <sheetView workbookViewId="0">
      <pane xSplit="1" ySplit="4" topLeftCell="I5" activePane="bottomRight" state="frozen"/>
      <selection pane="topRight" activeCell="B1" sqref="B1"/>
      <selection pane="bottomLeft" activeCell="A3" sqref="A3"/>
      <selection pane="bottomRight" activeCell="A6" sqref="A6:XFD6"/>
    </sheetView>
  </sheetViews>
  <sheetFormatPr defaultRowHeight="15" x14ac:dyDescent="0.25"/>
  <cols>
    <col min="1" max="1" width="27.85546875" customWidth="1"/>
    <col min="2" max="2" width="22" customWidth="1"/>
    <col min="3" max="3" width="14.7109375" style="4" customWidth="1"/>
    <col min="4" max="4" width="18.7109375" style="26" customWidth="1"/>
    <col min="5" max="5" width="17" style="26" customWidth="1"/>
    <col min="6" max="6" width="14.140625" customWidth="1"/>
    <col min="7" max="7" width="17" style="4" customWidth="1"/>
    <col min="8" max="8" width="12.28515625" style="26" customWidth="1"/>
    <col min="9" max="9" width="13.28515625" style="4" customWidth="1"/>
    <col min="10" max="10" width="11.42578125" style="26" customWidth="1"/>
    <col min="11" max="11" width="14" style="4" customWidth="1"/>
    <col min="12" max="12" width="12.140625" customWidth="1"/>
    <col min="13" max="13" width="17.85546875" style="26" customWidth="1"/>
    <col min="14" max="14" width="14" style="4" customWidth="1"/>
    <col min="16" max="16" width="10" customWidth="1"/>
    <col min="17" max="17" width="9.85546875" customWidth="1"/>
    <col min="18" max="18" width="21.7109375" customWidth="1"/>
    <col min="19" max="19" width="9.140625" style="26"/>
    <col min="20" max="20" width="15" style="107" customWidth="1"/>
    <col min="21" max="21" width="15" style="50" customWidth="1"/>
    <col min="22" max="22" width="17.28515625" style="112" customWidth="1"/>
    <col min="23" max="23" width="17.28515625" style="52" customWidth="1"/>
    <col min="24" max="24" width="9.140625" style="50"/>
    <col min="25" max="25" width="9.140625" style="52"/>
    <col min="26" max="35" width="9.140625" style="26"/>
    <col min="36" max="36" width="10.5703125" style="4" customWidth="1"/>
    <col min="38" max="38" width="14.7109375" customWidth="1"/>
    <col min="39" max="39" width="16.140625" customWidth="1"/>
    <col min="41" max="41" width="13" style="4" customWidth="1"/>
  </cols>
  <sheetData>
    <row r="1" spans="1:42" s="224" customFormat="1" x14ac:dyDescent="0.25">
      <c r="A1" s="283" t="s">
        <v>119</v>
      </c>
      <c r="C1" s="229"/>
      <c r="D1" s="229"/>
      <c r="E1" s="229"/>
      <c r="G1" s="229"/>
      <c r="H1" s="229"/>
      <c r="I1" s="229"/>
      <c r="J1" s="229"/>
      <c r="K1" s="229"/>
      <c r="M1" s="229"/>
      <c r="N1" s="229"/>
      <c r="S1" s="229"/>
      <c r="T1" s="107"/>
      <c r="U1" s="50"/>
      <c r="V1" s="112"/>
      <c r="W1" s="112"/>
      <c r="X1" s="50"/>
      <c r="Y1" s="112"/>
      <c r="Z1" s="229"/>
      <c r="AA1" s="229"/>
      <c r="AB1" s="229"/>
      <c r="AC1" s="229"/>
      <c r="AD1" s="229"/>
      <c r="AE1" s="229"/>
      <c r="AF1" s="229"/>
      <c r="AG1" s="229"/>
      <c r="AH1" s="229"/>
      <c r="AI1" s="229"/>
      <c r="AJ1" s="229"/>
      <c r="AO1" s="229"/>
    </row>
    <row r="2" spans="1:42" s="106" customFormat="1" ht="20.25" thickBot="1" x14ac:dyDescent="0.35">
      <c r="A2" s="3" t="s">
        <v>90</v>
      </c>
      <c r="T2" s="107"/>
    </row>
    <row r="3" spans="1:42" ht="20.25" customHeight="1" thickTop="1" thickBot="1" x14ac:dyDescent="0.35">
      <c r="A3" s="3" t="s">
        <v>77</v>
      </c>
      <c r="B3" s="388" t="s">
        <v>25</v>
      </c>
      <c r="C3" s="389"/>
      <c r="D3" s="397" t="s">
        <v>42</v>
      </c>
      <c r="E3" s="394"/>
      <c r="F3" s="394"/>
      <c r="G3" s="395"/>
      <c r="H3" s="397" t="s">
        <v>71</v>
      </c>
      <c r="I3" s="395"/>
      <c r="J3" s="397" t="s">
        <v>75</v>
      </c>
      <c r="K3" s="395"/>
      <c r="L3" s="496" t="s">
        <v>67</v>
      </c>
      <c r="M3" s="497"/>
      <c r="N3" s="498"/>
      <c r="O3" s="397" t="s">
        <v>37</v>
      </c>
      <c r="P3" s="394"/>
      <c r="Q3" s="394"/>
      <c r="R3" s="394"/>
      <c r="S3" s="394"/>
      <c r="T3" s="395"/>
      <c r="U3" s="402" t="s">
        <v>38</v>
      </c>
      <c r="V3" s="403"/>
      <c r="W3" s="404"/>
      <c r="X3" s="397" t="s">
        <v>55</v>
      </c>
      <c r="Y3" s="394"/>
      <c r="Z3" s="394"/>
      <c r="AA3" s="394"/>
      <c r="AB3" s="394"/>
      <c r="AC3" s="394"/>
      <c r="AD3" s="394"/>
      <c r="AE3" s="394"/>
      <c r="AF3" s="394"/>
      <c r="AG3" s="394"/>
      <c r="AH3" s="394"/>
      <c r="AI3" s="394"/>
      <c r="AJ3" s="395"/>
      <c r="AK3" s="396" t="s">
        <v>32</v>
      </c>
      <c r="AL3" s="396"/>
      <c r="AM3" s="396"/>
      <c r="AN3" s="396"/>
      <c r="AO3" s="5"/>
      <c r="AP3" s="3"/>
    </row>
    <row r="4" spans="1:42" ht="46.5" customHeight="1" thickTop="1" thickBot="1" x14ac:dyDescent="0.3">
      <c r="A4" s="115" t="s">
        <v>107</v>
      </c>
      <c r="B4" s="7" t="s">
        <v>20</v>
      </c>
      <c r="C4" s="8" t="s">
        <v>19</v>
      </c>
      <c r="D4" s="46" t="s">
        <v>65</v>
      </c>
      <c r="E4" s="31" t="s">
        <v>60</v>
      </c>
      <c r="F4" s="7" t="s">
        <v>108</v>
      </c>
      <c r="G4" s="8" t="s">
        <v>21</v>
      </c>
      <c r="H4" s="23" t="s">
        <v>69</v>
      </c>
      <c r="I4" s="61" t="s">
        <v>70</v>
      </c>
      <c r="J4" s="23" t="s">
        <v>44</v>
      </c>
      <c r="K4" s="61" t="s">
        <v>43</v>
      </c>
      <c r="L4" s="7" t="s">
        <v>33</v>
      </c>
      <c r="M4" s="27" t="s">
        <v>27</v>
      </c>
      <c r="N4" s="9" t="s">
        <v>68</v>
      </c>
      <c r="O4" s="7" t="s">
        <v>2</v>
      </c>
      <c r="P4" s="7" t="s">
        <v>22</v>
      </c>
      <c r="Q4" s="7" t="s">
        <v>23</v>
      </c>
      <c r="R4" s="30" t="s">
        <v>45</v>
      </c>
      <c r="S4" s="86" t="s">
        <v>24</v>
      </c>
      <c r="T4" s="94" t="s">
        <v>41</v>
      </c>
      <c r="U4" s="48" t="s">
        <v>6</v>
      </c>
      <c r="V4" s="93" t="s">
        <v>5</v>
      </c>
      <c r="W4" s="94" t="s">
        <v>41</v>
      </c>
      <c r="X4" s="48" t="s">
        <v>3</v>
      </c>
      <c r="Y4" s="53" t="s">
        <v>4</v>
      </c>
      <c r="Z4" s="27" t="s">
        <v>28</v>
      </c>
      <c r="AA4" s="23" t="s">
        <v>46</v>
      </c>
      <c r="AB4" s="23" t="s">
        <v>47</v>
      </c>
      <c r="AC4" s="23" t="s">
        <v>48</v>
      </c>
      <c r="AD4" s="23" t="s">
        <v>49</v>
      </c>
      <c r="AE4" s="23" t="s">
        <v>50</v>
      </c>
      <c r="AF4" s="23" t="s">
        <v>51</v>
      </c>
      <c r="AG4" s="23" t="s">
        <v>52</v>
      </c>
      <c r="AH4" s="23" t="s">
        <v>53</v>
      </c>
      <c r="AI4" s="23" t="s">
        <v>54</v>
      </c>
      <c r="AJ4" s="29" t="s">
        <v>41</v>
      </c>
      <c r="AK4" s="7" t="s">
        <v>29</v>
      </c>
      <c r="AL4" s="148" t="s">
        <v>97</v>
      </c>
      <c r="AM4" s="148" t="s">
        <v>96</v>
      </c>
      <c r="AN4" s="7" t="s">
        <v>24</v>
      </c>
      <c r="AO4" s="29" t="s">
        <v>62</v>
      </c>
    </row>
    <row r="5" spans="1:42" ht="15.75" thickTop="1" x14ac:dyDescent="0.25">
      <c r="A5" s="35" t="s">
        <v>85</v>
      </c>
      <c r="B5" s="54">
        <f>B6</f>
        <v>96</v>
      </c>
      <c r="C5" s="55">
        <f t="shared" ref="C5:AK5" si="0">C6</f>
        <v>68</v>
      </c>
      <c r="D5" s="56" t="s">
        <v>61</v>
      </c>
      <c r="E5" s="56" t="s">
        <v>61</v>
      </c>
      <c r="F5" s="54">
        <f t="shared" si="0"/>
        <v>20</v>
      </c>
      <c r="G5" s="55">
        <f t="shared" si="0"/>
        <v>21</v>
      </c>
      <c r="H5" s="56" t="s">
        <v>61</v>
      </c>
      <c r="I5" s="55" t="s">
        <v>61</v>
      </c>
      <c r="J5" s="146" t="s">
        <v>61</v>
      </c>
      <c r="K5" s="147" t="s">
        <v>61</v>
      </c>
      <c r="L5" s="54" t="s">
        <v>61</v>
      </c>
      <c r="M5" s="56" t="s">
        <v>61</v>
      </c>
      <c r="N5" s="55" t="s">
        <v>61</v>
      </c>
      <c r="O5" s="54">
        <f t="shared" si="0"/>
        <v>7</v>
      </c>
      <c r="P5" s="54">
        <f t="shared" si="0"/>
        <v>13</v>
      </c>
      <c r="Q5" s="54" t="str">
        <f t="shared" si="0"/>
        <v>n/a</v>
      </c>
      <c r="R5" s="54" t="str">
        <f t="shared" si="0"/>
        <v>n/a</v>
      </c>
      <c r="S5" s="56">
        <f t="shared" si="0"/>
        <v>1</v>
      </c>
      <c r="T5" s="55">
        <f t="shared" si="0"/>
        <v>0</v>
      </c>
      <c r="U5" s="76">
        <f t="shared" si="0"/>
        <v>15.12</v>
      </c>
      <c r="V5" s="72">
        <f t="shared" si="0"/>
        <v>5.8800000000000008</v>
      </c>
      <c r="W5" s="132">
        <f t="shared" si="0"/>
        <v>0</v>
      </c>
      <c r="X5" s="76">
        <f t="shared" si="0"/>
        <v>10.08</v>
      </c>
      <c r="Y5" s="77">
        <f t="shared" si="0"/>
        <v>10.92</v>
      </c>
      <c r="Z5" s="56">
        <f t="shared" si="0"/>
        <v>70</v>
      </c>
      <c r="AA5" s="490" t="str">
        <f t="shared" si="0"/>
        <v>n/a</v>
      </c>
      <c r="AB5" s="490"/>
      <c r="AC5" s="490"/>
      <c r="AD5" s="490"/>
      <c r="AE5" s="490"/>
      <c r="AF5" s="490"/>
      <c r="AG5" s="490"/>
      <c r="AH5" s="490"/>
      <c r="AI5" s="490"/>
      <c r="AJ5" s="495"/>
      <c r="AK5" s="491" t="str">
        <f t="shared" si="0"/>
        <v>n/a</v>
      </c>
      <c r="AL5" s="485"/>
      <c r="AM5" s="485"/>
      <c r="AN5" s="485"/>
      <c r="AO5" s="486"/>
    </row>
    <row r="6" spans="1:42" x14ac:dyDescent="0.25">
      <c r="A6" s="204" t="s">
        <v>78</v>
      </c>
      <c r="B6" s="1">
        <v>96</v>
      </c>
      <c r="C6" s="10">
        <v>68</v>
      </c>
      <c r="D6" s="28" t="s">
        <v>56</v>
      </c>
      <c r="E6" s="28" t="s">
        <v>56</v>
      </c>
      <c r="F6" s="1">
        <v>20</v>
      </c>
      <c r="G6" s="22">
        <v>21</v>
      </c>
      <c r="H6" s="43" t="s">
        <v>56</v>
      </c>
      <c r="I6" s="42" t="s">
        <v>56</v>
      </c>
      <c r="J6" s="25" t="s">
        <v>56</v>
      </c>
      <c r="K6" s="18" t="s">
        <v>56</v>
      </c>
      <c r="L6" s="1" t="s">
        <v>56</v>
      </c>
      <c r="M6" s="43" t="s">
        <v>56</v>
      </c>
      <c r="N6" s="42" t="s">
        <v>56</v>
      </c>
      <c r="O6" s="1">
        <v>7</v>
      </c>
      <c r="P6" s="1">
        <v>13</v>
      </c>
      <c r="Q6" s="1" t="s">
        <v>26</v>
      </c>
      <c r="R6" s="1" t="s">
        <v>26</v>
      </c>
      <c r="S6" s="124">
        <v>1</v>
      </c>
      <c r="T6" s="122">
        <v>0</v>
      </c>
      <c r="U6" s="156">
        <f>G6*72%</f>
        <v>15.12</v>
      </c>
      <c r="V6" s="157">
        <f>G6*28%</f>
        <v>5.8800000000000008</v>
      </c>
      <c r="W6" s="120">
        <v>0</v>
      </c>
      <c r="X6" s="157">
        <f>G6*48%</f>
        <v>10.08</v>
      </c>
      <c r="Y6" s="158">
        <f>G6*52%</f>
        <v>10.92</v>
      </c>
      <c r="Z6" s="25">
        <v>70</v>
      </c>
      <c r="AA6" s="449" t="s">
        <v>26</v>
      </c>
      <c r="AB6" s="449"/>
      <c r="AC6" s="449"/>
      <c r="AD6" s="449"/>
      <c r="AE6" s="449"/>
      <c r="AF6" s="449"/>
      <c r="AG6" s="449"/>
      <c r="AH6" s="449"/>
      <c r="AI6" s="449"/>
      <c r="AJ6" s="450"/>
      <c r="AK6" s="451" t="s">
        <v>26</v>
      </c>
      <c r="AL6" s="452"/>
      <c r="AM6" s="452"/>
      <c r="AN6" s="452"/>
      <c r="AO6" s="450"/>
    </row>
    <row r="7" spans="1:42" x14ac:dyDescent="0.25">
      <c r="A7" s="35" t="s">
        <v>58</v>
      </c>
      <c r="B7" s="54">
        <f>SUM(B8+B9)</f>
        <v>317</v>
      </c>
      <c r="C7" s="55">
        <f t="shared" ref="C7:AK7" si="1">SUM(C8+C9)</f>
        <v>141</v>
      </c>
      <c r="D7" s="56" t="s">
        <v>61</v>
      </c>
      <c r="E7" s="56">
        <f>SUM(E8+E9)</f>
        <v>45</v>
      </c>
      <c r="F7" s="54">
        <f t="shared" si="1"/>
        <v>62</v>
      </c>
      <c r="G7" s="55">
        <f t="shared" si="1"/>
        <v>63</v>
      </c>
      <c r="H7" s="56" t="s">
        <v>61</v>
      </c>
      <c r="I7" s="55" t="s">
        <v>61</v>
      </c>
      <c r="J7" s="56" t="s">
        <v>61</v>
      </c>
      <c r="K7" s="55" t="s">
        <v>61</v>
      </c>
      <c r="L7" s="54" t="s">
        <v>61</v>
      </c>
      <c r="M7" s="56" t="s">
        <v>61</v>
      </c>
      <c r="N7" s="55" t="s">
        <v>61</v>
      </c>
      <c r="O7" s="54" t="s">
        <v>61</v>
      </c>
      <c r="P7" s="54">
        <f t="shared" si="1"/>
        <v>36</v>
      </c>
      <c r="Q7" s="54" t="s">
        <v>61</v>
      </c>
      <c r="R7" s="54" t="s">
        <v>61</v>
      </c>
      <c r="S7" s="56" t="s">
        <v>61</v>
      </c>
      <c r="T7" s="54">
        <f t="shared" si="1"/>
        <v>0</v>
      </c>
      <c r="U7" s="109">
        <f t="shared" si="1"/>
        <v>48</v>
      </c>
      <c r="V7" s="155">
        <f t="shared" si="1"/>
        <v>15</v>
      </c>
      <c r="W7" s="110">
        <f t="shared" si="1"/>
        <v>0</v>
      </c>
      <c r="X7" s="109">
        <f t="shared" si="1"/>
        <v>25</v>
      </c>
      <c r="Y7" s="110">
        <f t="shared" si="1"/>
        <v>38</v>
      </c>
      <c r="Z7" s="56">
        <f>AVERAGE(Z8:Z9)</f>
        <v>74</v>
      </c>
      <c r="AA7" s="56" t="s">
        <v>61</v>
      </c>
      <c r="AB7" s="56" t="s">
        <v>61</v>
      </c>
      <c r="AC7" s="56" t="s">
        <v>61</v>
      </c>
      <c r="AD7" s="56" t="s">
        <v>61</v>
      </c>
      <c r="AE7" s="56" t="s">
        <v>61</v>
      </c>
      <c r="AF7" s="56" t="s">
        <v>61</v>
      </c>
      <c r="AG7" s="56" t="s">
        <v>61</v>
      </c>
      <c r="AH7" s="56" t="s">
        <v>61</v>
      </c>
      <c r="AI7" s="56" t="s">
        <v>61</v>
      </c>
      <c r="AJ7" s="55">
        <f>G6</f>
        <v>21</v>
      </c>
      <c r="AK7" s="54">
        <f t="shared" si="1"/>
        <v>58</v>
      </c>
      <c r="AL7" s="54" t="s">
        <v>61</v>
      </c>
      <c r="AM7" s="54" t="s">
        <v>61</v>
      </c>
      <c r="AN7" s="54" t="s">
        <v>61</v>
      </c>
      <c r="AO7" s="55">
        <f>(G7-AK7)+SUM(AO8+AO9)</f>
        <v>9</v>
      </c>
    </row>
    <row r="8" spans="1:42" x14ac:dyDescent="0.25">
      <c r="A8" s="203" t="s">
        <v>79</v>
      </c>
      <c r="B8" s="1">
        <v>153</v>
      </c>
      <c r="C8" s="10">
        <v>66</v>
      </c>
      <c r="D8" s="28" t="s">
        <v>56</v>
      </c>
      <c r="E8" s="28">
        <v>23</v>
      </c>
      <c r="F8" s="1">
        <v>32</v>
      </c>
      <c r="G8" s="22">
        <v>30</v>
      </c>
      <c r="H8" s="43" t="s">
        <v>56</v>
      </c>
      <c r="I8" s="42" t="s">
        <v>56</v>
      </c>
      <c r="J8" s="25">
        <v>30</v>
      </c>
      <c r="K8" s="18">
        <v>0</v>
      </c>
      <c r="L8" s="1" t="s">
        <v>56</v>
      </c>
      <c r="M8" s="43" t="s">
        <v>56</v>
      </c>
      <c r="N8" s="42" t="s">
        <v>56</v>
      </c>
      <c r="O8" s="74" t="s">
        <v>61</v>
      </c>
      <c r="P8" s="1">
        <v>18</v>
      </c>
      <c r="Q8" s="1" t="s">
        <v>26</v>
      </c>
      <c r="R8" s="1" t="s">
        <v>26</v>
      </c>
      <c r="S8" s="78" t="s">
        <v>61</v>
      </c>
      <c r="T8" s="73">
        <v>0</v>
      </c>
      <c r="U8" s="32">
        <v>24</v>
      </c>
      <c r="V8" s="33">
        <v>6</v>
      </c>
      <c r="W8" s="17">
        <v>0</v>
      </c>
      <c r="X8" s="32">
        <v>10</v>
      </c>
      <c r="Y8" s="17">
        <v>20</v>
      </c>
      <c r="Z8" s="25">
        <v>75</v>
      </c>
      <c r="AA8" s="25" t="s">
        <v>57</v>
      </c>
      <c r="AB8" s="25" t="s">
        <v>57</v>
      </c>
      <c r="AC8" s="25" t="s">
        <v>57</v>
      </c>
      <c r="AD8" s="25" t="s">
        <v>57</v>
      </c>
      <c r="AE8" s="25" t="s">
        <v>57</v>
      </c>
      <c r="AF8" s="25" t="s">
        <v>57</v>
      </c>
      <c r="AG8" s="25">
        <v>7</v>
      </c>
      <c r="AH8" s="25" t="s">
        <v>57</v>
      </c>
      <c r="AI8" s="25">
        <v>0</v>
      </c>
      <c r="AJ8" s="18">
        <v>0</v>
      </c>
      <c r="AK8" s="1">
        <v>36</v>
      </c>
      <c r="AL8" s="1">
        <v>0</v>
      </c>
      <c r="AM8" s="1">
        <v>0</v>
      </c>
      <c r="AN8" s="1">
        <v>11</v>
      </c>
      <c r="AO8" s="18">
        <v>4</v>
      </c>
    </row>
    <row r="9" spans="1:42" x14ac:dyDescent="0.25">
      <c r="A9" s="203" t="s">
        <v>80</v>
      </c>
      <c r="B9" s="1">
        <v>164</v>
      </c>
      <c r="C9" s="10">
        <v>75</v>
      </c>
      <c r="D9" s="28">
        <v>15</v>
      </c>
      <c r="E9" s="28">
        <v>22</v>
      </c>
      <c r="F9" s="1">
        <v>30</v>
      </c>
      <c r="G9" s="22">
        <v>33</v>
      </c>
      <c r="H9" s="43" t="s">
        <v>56</v>
      </c>
      <c r="I9" s="42" t="s">
        <v>56</v>
      </c>
      <c r="J9" s="25" t="s">
        <v>56</v>
      </c>
      <c r="K9" s="18" t="s">
        <v>56</v>
      </c>
      <c r="L9" s="1" t="s">
        <v>56</v>
      </c>
      <c r="M9" s="43" t="s">
        <v>56</v>
      </c>
      <c r="N9" s="42" t="s">
        <v>56</v>
      </c>
      <c r="O9" s="1">
        <v>15</v>
      </c>
      <c r="P9" s="1">
        <v>18</v>
      </c>
      <c r="Q9" s="1">
        <v>0</v>
      </c>
      <c r="R9" s="1">
        <v>0</v>
      </c>
      <c r="S9" s="124">
        <v>0</v>
      </c>
      <c r="T9" s="122">
        <v>0</v>
      </c>
      <c r="U9" s="32">
        <v>24</v>
      </c>
      <c r="V9" s="33">
        <v>9</v>
      </c>
      <c r="W9" s="17">
        <v>0</v>
      </c>
      <c r="X9" s="32">
        <v>15</v>
      </c>
      <c r="Y9" s="17">
        <v>18</v>
      </c>
      <c r="Z9" s="25">
        <v>73</v>
      </c>
      <c r="AA9" s="25" t="s">
        <v>57</v>
      </c>
      <c r="AB9" s="25" t="s">
        <v>57</v>
      </c>
      <c r="AC9" s="25" t="s">
        <v>57</v>
      </c>
      <c r="AD9" s="25" t="s">
        <v>57</v>
      </c>
      <c r="AE9" s="25" t="s">
        <v>57</v>
      </c>
      <c r="AF9" s="25" t="s">
        <v>57</v>
      </c>
      <c r="AG9" s="25" t="s">
        <v>57</v>
      </c>
      <c r="AH9" s="25" t="s">
        <v>57</v>
      </c>
      <c r="AI9" s="25" t="s">
        <v>57</v>
      </c>
      <c r="AJ9" s="18">
        <v>0</v>
      </c>
      <c r="AK9" s="1">
        <v>22</v>
      </c>
      <c r="AL9" s="1" t="s">
        <v>57</v>
      </c>
      <c r="AM9" s="1" t="s">
        <v>57</v>
      </c>
      <c r="AN9" s="1" t="s">
        <v>57</v>
      </c>
      <c r="AO9" s="18">
        <v>0</v>
      </c>
    </row>
    <row r="10" spans="1:42" x14ac:dyDescent="0.25">
      <c r="B10" s="1"/>
      <c r="C10" s="10"/>
      <c r="D10" s="28"/>
      <c r="E10" s="28"/>
      <c r="F10" s="1"/>
      <c r="G10" s="22"/>
      <c r="H10" s="43"/>
      <c r="I10" s="42"/>
      <c r="J10" s="25"/>
      <c r="K10" s="18"/>
      <c r="L10" s="1"/>
      <c r="M10" s="43"/>
      <c r="N10" s="42"/>
      <c r="O10" s="1"/>
      <c r="P10" s="1"/>
      <c r="Q10" s="1"/>
      <c r="R10" s="1"/>
      <c r="S10" s="124"/>
      <c r="T10" s="122"/>
      <c r="U10" s="32"/>
      <c r="V10" s="33"/>
      <c r="W10" s="17"/>
      <c r="X10" s="32"/>
      <c r="Y10" s="17"/>
      <c r="Z10" s="25"/>
      <c r="AA10" s="25"/>
      <c r="AB10" s="25"/>
      <c r="AC10" s="25"/>
      <c r="AD10" s="25"/>
      <c r="AE10" s="25"/>
      <c r="AF10" s="25"/>
      <c r="AG10" s="25"/>
      <c r="AH10" s="25"/>
      <c r="AI10" s="25"/>
      <c r="AJ10" s="18"/>
      <c r="AK10" s="1"/>
      <c r="AL10" s="1"/>
      <c r="AM10" s="1"/>
      <c r="AN10" s="1"/>
      <c r="AO10" s="18"/>
    </row>
    <row r="11" spans="1:42" x14ac:dyDescent="0.25">
      <c r="A11" s="205" t="s">
        <v>83</v>
      </c>
      <c r="B11" s="118"/>
      <c r="C11" s="122"/>
      <c r="D11" s="124"/>
      <c r="E11" s="124"/>
      <c r="F11" s="1"/>
      <c r="G11" s="22"/>
      <c r="H11" s="43"/>
      <c r="I11" s="42"/>
      <c r="J11" s="25"/>
      <c r="K11" s="18"/>
      <c r="L11" s="1"/>
      <c r="M11" s="43"/>
      <c r="N11" s="42"/>
      <c r="O11" s="1"/>
      <c r="P11" s="1"/>
      <c r="Q11" s="1"/>
      <c r="R11" s="1"/>
      <c r="S11" s="124"/>
      <c r="T11" s="122"/>
      <c r="U11" s="32"/>
      <c r="V11" s="33"/>
      <c r="W11" s="17"/>
      <c r="X11" s="32"/>
      <c r="Y11" s="17"/>
      <c r="Z11" s="25"/>
      <c r="AA11" s="25"/>
      <c r="AB11" s="25"/>
      <c r="AC11" s="25"/>
      <c r="AD11" s="25"/>
      <c r="AE11" s="25"/>
      <c r="AF11" s="25"/>
      <c r="AG11" s="25"/>
      <c r="AH11" s="25"/>
      <c r="AI11" s="25"/>
      <c r="AJ11" s="18"/>
      <c r="AK11" s="1"/>
      <c r="AL11" s="1"/>
      <c r="AM11" s="1"/>
      <c r="AN11" s="1"/>
      <c r="AO11" s="18"/>
    </row>
    <row r="12" spans="1:42" x14ac:dyDescent="0.25">
      <c r="A12" s="401" t="s">
        <v>102</v>
      </c>
      <c r="B12" s="401"/>
      <c r="C12" s="401"/>
      <c r="D12" s="401"/>
      <c r="E12" s="401"/>
      <c r="F12" s="1"/>
      <c r="G12" s="22"/>
      <c r="H12" s="43"/>
      <c r="I12" s="42"/>
      <c r="J12" s="25"/>
      <c r="K12" s="18"/>
      <c r="L12" s="1"/>
      <c r="M12" s="43"/>
      <c r="N12" s="42"/>
      <c r="O12" s="1"/>
      <c r="P12" s="1"/>
      <c r="Q12" s="1"/>
      <c r="R12" s="1"/>
      <c r="S12" s="124"/>
      <c r="T12" s="122"/>
      <c r="U12" s="32"/>
      <c r="V12" s="33"/>
      <c r="W12" s="17"/>
      <c r="X12" s="32"/>
      <c r="Y12" s="17"/>
      <c r="Z12" s="25"/>
      <c r="AA12" s="25"/>
      <c r="AB12" s="25"/>
      <c r="AC12" s="25"/>
      <c r="AD12" s="25"/>
      <c r="AE12" s="25"/>
      <c r="AF12" s="25"/>
      <c r="AG12" s="25"/>
      <c r="AH12" s="25"/>
      <c r="AI12" s="25"/>
      <c r="AJ12" s="18"/>
      <c r="AK12" s="1"/>
      <c r="AL12" s="1"/>
      <c r="AM12" s="1"/>
      <c r="AN12" s="1"/>
      <c r="AO12" s="18"/>
    </row>
    <row r="13" spans="1:42" x14ac:dyDescent="0.25">
      <c r="A13" s="401" t="s">
        <v>103</v>
      </c>
      <c r="B13" s="401"/>
      <c r="C13" s="401"/>
      <c r="D13" s="401"/>
      <c r="E13" s="124"/>
      <c r="F13" s="1"/>
      <c r="G13" s="22"/>
      <c r="H13" s="43"/>
      <c r="I13" s="42"/>
      <c r="J13" s="25"/>
      <c r="K13" s="18"/>
      <c r="L13" s="1"/>
      <c r="M13" s="43"/>
      <c r="N13" s="42"/>
      <c r="O13" s="1"/>
      <c r="P13" s="1"/>
      <c r="Q13" s="1"/>
      <c r="R13" s="1"/>
      <c r="S13" s="124"/>
      <c r="T13" s="122"/>
      <c r="U13" s="32"/>
      <c r="V13" s="33"/>
      <c r="W13" s="17"/>
      <c r="X13" s="32"/>
      <c r="Y13" s="17"/>
      <c r="Z13" s="25"/>
      <c r="AA13" s="25"/>
      <c r="AB13" s="25"/>
      <c r="AC13" s="25"/>
      <c r="AD13" s="25"/>
      <c r="AE13" s="25"/>
      <c r="AF13" s="25"/>
      <c r="AG13" s="25"/>
      <c r="AH13" s="25"/>
      <c r="AI13" s="25"/>
      <c r="AJ13" s="18"/>
      <c r="AK13" s="1"/>
      <c r="AL13" s="1"/>
      <c r="AM13" s="1"/>
      <c r="AN13" s="1"/>
      <c r="AO13" s="18"/>
    </row>
    <row r="14" spans="1:42" x14ac:dyDescent="0.25">
      <c r="A14" s="401" t="s">
        <v>104</v>
      </c>
      <c r="B14" s="401"/>
      <c r="C14" s="401"/>
      <c r="D14" s="401"/>
      <c r="E14" s="124"/>
      <c r="F14" s="1"/>
      <c r="G14" s="22"/>
      <c r="H14" s="43"/>
      <c r="I14" s="42"/>
      <c r="J14" s="25"/>
      <c r="K14" s="18"/>
      <c r="L14" s="1"/>
      <c r="M14" s="43"/>
      <c r="N14" s="42"/>
      <c r="O14" s="1"/>
      <c r="P14" s="1"/>
      <c r="Q14" s="1"/>
      <c r="R14" s="1"/>
      <c r="S14" s="124"/>
      <c r="T14" s="122"/>
      <c r="U14" s="49"/>
      <c r="V14" s="96"/>
      <c r="W14" s="51"/>
      <c r="X14" s="49"/>
      <c r="Y14" s="51"/>
      <c r="Z14" s="25"/>
      <c r="AA14" s="25"/>
      <c r="AB14" s="25"/>
      <c r="AC14" s="25"/>
      <c r="AD14" s="25"/>
      <c r="AE14" s="25"/>
      <c r="AF14" s="25"/>
      <c r="AG14" s="25"/>
      <c r="AH14" s="25"/>
      <c r="AI14" s="25"/>
      <c r="AJ14" s="18"/>
      <c r="AK14" s="1"/>
      <c r="AL14" s="1"/>
      <c r="AM14" s="1"/>
      <c r="AN14" s="1"/>
      <c r="AO14" s="18"/>
    </row>
    <row r="15" spans="1:42" x14ac:dyDescent="0.25">
      <c r="B15" s="1"/>
      <c r="C15" s="10"/>
      <c r="D15" s="28"/>
      <c r="E15" s="28"/>
      <c r="F15" s="1"/>
      <c r="G15" s="22"/>
      <c r="H15" s="43"/>
      <c r="I15" s="42"/>
      <c r="J15" s="25"/>
      <c r="K15" s="18"/>
      <c r="L15" s="1"/>
      <c r="M15" s="43"/>
      <c r="N15" s="42"/>
      <c r="O15" s="1"/>
      <c r="P15" s="1"/>
      <c r="Q15" s="1"/>
      <c r="R15" s="1"/>
      <c r="S15" s="124"/>
      <c r="T15" s="122"/>
      <c r="U15" s="49"/>
      <c r="V15" s="96"/>
      <c r="W15" s="51"/>
      <c r="X15" s="49"/>
      <c r="Y15" s="51"/>
      <c r="Z15" s="25"/>
      <c r="AA15" s="25"/>
      <c r="AB15" s="25"/>
      <c r="AC15" s="25"/>
      <c r="AD15" s="25"/>
      <c r="AE15" s="25"/>
      <c r="AF15" s="25"/>
      <c r="AG15" s="25"/>
      <c r="AH15" s="25"/>
      <c r="AI15" s="25"/>
      <c r="AJ15" s="18"/>
      <c r="AK15" s="1"/>
      <c r="AL15" s="1"/>
      <c r="AM15" s="1"/>
      <c r="AN15" s="1"/>
      <c r="AO15" s="18"/>
    </row>
    <row r="16" spans="1:42" x14ac:dyDescent="0.25">
      <c r="B16" s="1"/>
      <c r="C16" s="10"/>
      <c r="D16" s="28"/>
      <c r="E16" s="28"/>
      <c r="F16" s="1"/>
      <c r="G16" s="22"/>
      <c r="H16" s="43"/>
      <c r="I16" s="42"/>
      <c r="J16" s="25"/>
      <c r="K16" s="18"/>
      <c r="L16" s="1"/>
      <c r="M16" s="43"/>
      <c r="N16" s="42"/>
      <c r="O16" s="1"/>
      <c r="P16" s="1"/>
      <c r="Q16" s="1"/>
      <c r="R16" s="1"/>
      <c r="S16" s="124"/>
      <c r="T16" s="122"/>
      <c r="U16" s="49"/>
      <c r="V16" s="96"/>
      <c r="W16" s="51"/>
      <c r="X16" s="49"/>
      <c r="Y16" s="51"/>
      <c r="Z16" s="25"/>
      <c r="AA16" s="25"/>
      <c r="AB16" s="25"/>
      <c r="AC16" s="25"/>
      <c r="AD16" s="25"/>
      <c r="AE16" s="25"/>
      <c r="AF16" s="25"/>
      <c r="AG16" s="25"/>
      <c r="AH16" s="25"/>
      <c r="AI16" s="25"/>
      <c r="AJ16" s="18"/>
      <c r="AK16" s="1"/>
      <c r="AL16" s="1"/>
      <c r="AM16" s="1"/>
      <c r="AN16" s="1"/>
      <c r="AO16" s="18"/>
    </row>
    <row r="17" spans="2:41" x14ac:dyDescent="0.25">
      <c r="B17" s="1"/>
      <c r="C17" s="10"/>
      <c r="D17" s="28"/>
      <c r="E17" s="28"/>
      <c r="F17" s="1"/>
      <c r="G17" s="22"/>
      <c r="H17" s="43"/>
      <c r="I17" s="42"/>
      <c r="J17" s="25"/>
      <c r="K17" s="18"/>
      <c r="L17" s="1"/>
      <c r="M17" s="43"/>
      <c r="N17" s="42"/>
      <c r="O17" s="1"/>
      <c r="P17" s="1"/>
      <c r="Q17" s="1"/>
      <c r="R17" s="1"/>
      <c r="S17" s="124"/>
      <c r="T17" s="122"/>
      <c r="U17" s="49"/>
      <c r="V17" s="96"/>
      <c r="W17" s="51"/>
      <c r="X17" s="49"/>
      <c r="Y17" s="51"/>
      <c r="Z17" s="25"/>
      <c r="AA17" s="25"/>
      <c r="AB17" s="25"/>
      <c r="AC17" s="25"/>
      <c r="AD17" s="25"/>
      <c r="AE17" s="25"/>
      <c r="AF17" s="25"/>
      <c r="AG17" s="25"/>
      <c r="AH17" s="25"/>
      <c r="AI17" s="25"/>
      <c r="AJ17" s="18"/>
      <c r="AK17" s="1"/>
      <c r="AL17" s="1"/>
      <c r="AM17" s="1"/>
      <c r="AN17" s="1"/>
      <c r="AO17" s="18"/>
    </row>
    <row r="18" spans="2:41" x14ac:dyDescent="0.25">
      <c r="B18" s="1"/>
      <c r="C18" s="10"/>
      <c r="D18" s="28"/>
      <c r="E18" s="28"/>
      <c r="F18" s="1"/>
      <c r="G18" s="22"/>
      <c r="H18" s="43"/>
      <c r="I18" s="42"/>
      <c r="J18" s="25"/>
      <c r="K18" s="18"/>
      <c r="L18" s="1"/>
      <c r="M18" s="43"/>
      <c r="N18" s="42"/>
      <c r="O18" s="1"/>
      <c r="P18" s="1"/>
      <c r="Q18" s="1"/>
      <c r="R18" s="1"/>
      <c r="S18" s="124"/>
      <c r="T18" s="122"/>
      <c r="U18" s="49"/>
      <c r="V18" s="96"/>
      <c r="W18" s="51"/>
      <c r="X18" s="49"/>
      <c r="Y18" s="51"/>
      <c r="Z18" s="25"/>
      <c r="AA18" s="25"/>
      <c r="AB18" s="25"/>
      <c r="AC18" s="25"/>
      <c r="AD18" s="25"/>
      <c r="AE18" s="25"/>
      <c r="AF18" s="25"/>
      <c r="AG18" s="25"/>
      <c r="AH18" s="25"/>
      <c r="AI18" s="25"/>
      <c r="AJ18" s="18"/>
      <c r="AK18" s="1"/>
      <c r="AL18" s="1"/>
      <c r="AM18" s="1"/>
      <c r="AN18" s="1"/>
      <c r="AO18" s="18"/>
    </row>
    <row r="19" spans="2:41" x14ac:dyDescent="0.25">
      <c r="B19" s="1"/>
      <c r="C19" s="10"/>
      <c r="D19" s="28"/>
      <c r="E19" s="28"/>
      <c r="F19" s="1"/>
      <c r="G19" s="22"/>
      <c r="H19" s="43"/>
      <c r="I19" s="42"/>
      <c r="J19" s="25"/>
      <c r="K19" s="18"/>
      <c r="L19" s="1"/>
      <c r="M19" s="43"/>
      <c r="N19" s="42"/>
      <c r="O19" s="1"/>
      <c r="P19" s="1"/>
      <c r="Q19" s="1"/>
      <c r="R19" s="1"/>
      <c r="S19" s="124"/>
      <c r="T19" s="122"/>
      <c r="U19" s="49"/>
      <c r="V19" s="96"/>
      <c r="W19" s="51"/>
      <c r="X19" s="49"/>
      <c r="Y19" s="51"/>
      <c r="Z19" s="25"/>
      <c r="AA19" s="25"/>
      <c r="AB19" s="25"/>
      <c r="AC19" s="25"/>
      <c r="AD19" s="25"/>
      <c r="AE19" s="25"/>
      <c r="AF19" s="25"/>
      <c r="AG19" s="25"/>
      <c r="AH19" s="25"/>
      <c r="AI19" s="25"/>
      <c r="AJ19" s="18"/>
      <c r="AK19" s="1"/>
      <c r="AL19" s="1"/>
      <c r="AM19" s="1"/>
      <c r="AN19" s="1"/>
      <c r="AO19" s="18"/>
    </row>
    <row r="20" spans="2:41" x14ac:dyDescent="0.25">
      <c r="B20" s="1"/>
      <c r="C20" s="10"/>
      <c r="D20" s="28"/>
      <c r="E20" s="28"/>
      <c r="F20" s="1"/>
      <c r="G20" s="22"/>
      <c r="H20" s="43"/>
      <c r="I20" s="42"/>
      <c r="J20" s="25"/>
      <c r="K20" s="18"/>
      <c r="L20" s="1"/>
      <c r="M20" s="43"/>
      <c r="N20" s="42"/>
      <c r="O20" s="1"/>
      <c r="P20" s="1"/>
      <c r="Q20" s="1"/>
      <c r="R20" s="1"/>
      <c r="S20" s="124"/>
      <c r="T20" s="122"/>
      <c r="U20" s="49"/>
      <c r="V20" s="96"/>
      <c r="W20" s="51"/>
      <c r="X20" s="49"/>
      <c r="Y20" s="51"/>
      <c r="Z20" s="25"/>
      <c r="AA20" s="25"/>
      <c r="AB20" s="25"/>
      <c r="AC20" s="25"/>
      <c r="AD20" s="25"/>
      <c r="AE20" s="25"/>
      <c r="AF20" s="25"/>
      <c r="AG20" s="25"/>
      <c r="AH20" s="25"/>
      <c r="AI20" s="25"/>
      <c r="AJ20" s="18"/>
      <c r="AK20" s="1"/>
      <c r="AL20" s="1"/>
      <c r="AM20" s="1"/>
      <c r="AN20" s="1"/>
      <c r="AO20" s="18"/>
    </row>
    <row r="21" spans="2:41" x14ac:dyDescent="0.25">
      <c r="B21" s="1"/>
      <c r="C21" s="10"/>
      <c r="D21" s="28"/>
      <c r="E21" s="28"/>
      <c r="F21" s="1"/>
      <c r="G21" s="22"/>
      <c r="H21" s="43"/>
      <c r="I21" s="42"/>
      <c r="J21" s="25"/>
      <c r="K21" s="18"/>
      <c r="L21" s="1"/>
      <c r="M21" s="43"/>
      <c r="N21" s="42"/>
      <c r="O21" s="1"/>
      <c r="P21" s="1"/>
      <c r="Q21" s="1"/>
      <c r="R21" s="1"/>
      <c r="S21" s="124"/>
      <c r="T21" s="122"/>
      <c r="U21" s="49"/>
      <c r="V21" s="96"/>
      <c r="W21" s="51"/>
      <c r="X21" s="49"/>
      <c r="Y21" s="51"/>
      <c r="Z21" s="25"/>
      <c r="AA21" s="25"/>
      <c r="AB21" s="25"/>
      <c r="AC21" s="25"/>
      <c r="AD21" s="25"/>
      <c r="AE21" s="25"/>
      <c r="AF21" s="25"/>
      <c r="AG21" s="25"/>
      <c r="AH21" s="25"/>
      <c r="AI21" s="25"/>
      <c r="AJ21" s="18"/>
      <c r="AK21" s="1"/>
      <c r="AL21" s="1"/>
      <c r="AM21" s="1"/>
      <c r="AN21" s="1"/>
      <c r="AO21" s="18"/>
    </row>
    <row r="22" spans="2:41" x14ac:dyDescent="0.25">
      <c r="B22" s="1"/>
      <c r="C22" s="10"/>
      <c r="D22" s="28"/>
      <c r="E22" s="28"/>
      <c r="F22" s="1"/>
      <c r="G22" s="22"/>
      <c r="H22" s="43"/>
      <c r="I22" s="42"/>
      <c r="J22" s="25"/>
      <c r="K22" s="18"/>
      <c r="L22" s="1"/>
      <c r="M22" s="43"/>
      <c r="N22" s="42"/>
      <c r="O22" s="1"/>
      <c r="P22" s="1"/>
      <c r="Q22" s="1"/>
      <c r="R22" s="1"/>
      <c r="S22" s="124"/>
      <c r="T22" s="122"/>
      <c r="U22" s="49"/>
      <c r="V22" s="96"/>
      <c r="W22" s="51"/>
      <c r="X22" s="49"/>
      <c r="Y22" s="51"/>
      <c r="Z22" s="25"/>
      <c r="AA22" s="25"/>
      <c r="AB22" s="25"/>
      <c r="AC22" s="25"/>
      <c r="AD22" s="25"/>
      <c r="AE22" s="25"/>
      <c r="AF22" s="25"/>
      <c r="AG22" s="25"/>
      <c r="AH22" s="25"/>
      <c r="AI22" s="25"/>
      <c r="AJ22" s="18"/>
      <c r="AK22" s="1"/>
      <c r="AL22" s="1"/>
      <c r="AM22" s="1"/>
      <c r="AN22" s="1"/>
      <c r="AO22" s="18"/>
    </row>
    <row r="23" spans="2:41" x14ac:dyDescent="0.25">
      <c r="B23" s="1"/>
      <c r="C23" s="10"/>
      <c r="D23" s="28"/>
      <c r="E23" s="28"/>
      <c r="F23" s="1"/>
      <c r="G23" s="22"/>
      <c r="H23" s="43"/>
      <c r="I23" s="42"/>
      <c r="J23" s="25"/>
      <c r="K23" s="18"/>
      <c r="L23" s="1"/>
      <c r="M23" s="43"/>
      <c r="N23" s="42"/>
      <c r="O23" s="1"/>
      <c r="P23" s="1"/>
      <c r="Q23" s="1"/>
      <c r="R23" s="1"/>
      <c r="S23" s="124"/>
      <c r="T23" s="122"/>
      <c r="U23" s="49"/>
      <c r="V23" s="96"/>
      <c r="W23" s="51"/>
      <c r="X23" s="49"/>
      <c r="Y23" s="51"/>
      <c r="Z23" s="25"/>
      <c r="AA23" s="25"/>
      <c r="AB23" s="25"/>
      <c r="AC23" s="25"/>
      <c r="AD23" s="25"/>
      <c r="AE23" s="25"/>
      <c r="AF23" s="25"/>
      <c r="AG23" s="25"/>
      <c r="AH23" s="25"/>
      <c r="AI23" s="25"/>
      <c r="AJ23" s="18"/>
      <c r="AK23" s="1"/>
      <c r="AL23" s="1"/>
      <c r="AM23" s="1"/>
      <c r="AN23" s="1"/>
      <c r="AO23" s="18"/>
    </row>
    <row r="24" spans="2:41" x14ac:dyDescent="0.25">
      <c r="B24" s="1"/>
      <c r="C24" s="10"/>
      <c r="D24" s="28"/>
      <c r="E24" s="28"/>
      <c r="F24" s="1"/>
      <c r="G24" s="22"/>
      <c r="H24" s="43"/>
      <c r="I24" s="42"/>
      <c r="J24" s="25"/>
      <c r="K24" s="18"/>
      <c r="L24" s="1"/>
      <c r="M24" s="43"/>
      <c r="N24" s="42"/>
      <c r="O24" s="1"/>
      <c r="P24" s="1"/>
      <c r="Q24" s="1"/>
      <c r="R24" s="1"/>
      <c r="S24" s="124"/>
      <c r="T24" s="122"/>
      <c r="U24" s="49"/>
      <c r="V24" s="96"/>
      <c r="W24" s="51"/>
      <c r="X24" s="49"/>
      <c r="Y24" s="51"/>
      <c r="Z24" s="25"/>
      <c r="AA24" s="25"/>
      <c r="AB24" s="25"/>
      <c r="AC24" s="25"/>
      <c r="AD24" s="25"/>
      <c r="AE24" s="25"/>
      <c r="AF24" s="25"/>
      <c r="AG24" s="25"/>
      <c r="AH24" s="25"/>
      <c r="AI24" s="25"/>
      <c r="AJ24" s="18"/>
      <c r="AK24" s="1"/>
      <c r="AL24" s="1"/>
      <c r="AM24" s="1"/>
      <c r="AN24" s="1"/>
      <c r="AO24" s="18"/>
    </row>
    <row r="25" spans="2:41" x14ac:dyDescent="0.25">
      <c r="B25" s="1"/>
      <c r="C25" s="10"/>
      <c r="D25" s="28"/>
      <c r="E25" s="28"/>
      <c r="F25" s="1"/>
      <c r="G25" s="22"/>
      <c r="H25" s="43"/>
      <c r="I25" s="42"/>
      <c r="J25" s="25"/>
      <c r="K25" s="18"/>
      <c r="L25" s="1"/>
      <c r="M25" s="43"/>
      <c r="N25" s="42"/>
      <c r="O25" s="1"/>
      <c r="P25" s="1"/>
      <c r="Q25" s="1"/>
      <c r="R25" s="1"/>
      <c r="S25" s="124"/>
      <c r="T25" s="122"/>
      <c r="U25" s="49"/>
      <c r="V25" s="96"/>
      <c r="W25" s="51"/>
      <c r="X25" s="49"/>
      <c r="Y25" s="51"/>
      <c r="Z25" s="25"/>
      <c r="AA25" s="25"/>
      <c r="AB25" s="25"/>
      <c r="AC25" s="25"/>
      <c r="AD25" s="25"/>
      <c r="AE25" s="25"/>
      <c r="AF25" s="25"/>
      <c r="AG25" s="25"/>
      <c r="AH25" s="25"/>
      <c r="AI25" s="25"/>
      <c r="AJ25" s="18"/>
      <c r="AK25" s="1"/>
      <c r="AL25" s="1"/>
      <c r="AM25" s="1"/>
      <c r="AN25" s="1"/>
      <c r="AO25" s="18"/>
    </row>
    <row r="26" spans="2:41" x14ac:dyDescent="0.25">
      <c r="B26" s="1"/>
      <c r="C26" s="10"/>
      <c r="D26" s="28"/>
      <c r="E26" s="28"/>
      <c r="F26" s="1"/>
      <c r="G26" s="22"/>
      <c r="H26" s="43"/>
      <c r="I26" s="42"/>
      <c r="J26" s="25"/>
      <c r="K26" s="18"/>
      <c r="L26" s="1"/>
      <c r="M26" s="43"/>
      <c r="N26" s="42"/>
      <c r="O26" s="1"/>
      <c r="P26" s="1"/>
      <c r="Q26" s="1"/>
      <c r="R26" s="1"/>
      <c r="S26" s="124"/>
      <c r="T26" s="122"/>
      <c r="U26" s="49"/>
      <c r="V26" s="96"/>
      <c r="W26" s="51"/>
      <c r="X26" s="49"/>
      <c r="Y26" s="51"/>
      <c r="Z26" s="25"/>
      <c r="AA26" s="25"/>
      <c r="AB26" s="25"/>
      <c r="AC26" s="25"/>
      <c r="AD26" s="25"/>
      <c r="AE26" s="25"/>
      <c r="AF26" s="25"/>
      <c r="AG26" s="25"/>
      <c r="AH26" s="25"/>
      <c r="AI26" s="25"/>
      <c r="AJ26" s="18"/>
      <c r="AK26" s="1"/>
      <c r="AL26" s="1"/>
      <c r="AM26" s="1"/>
      <c r="AN26" s="1"/>
      <c r="AO26" s="18"/>
    </row>
    <row r="27" spans="2:41" x14ac:dyDescent="0.25">
      <c r="B27" s="1"/>
      <c r="C27" s="10"/>
      <c r="D27" s="28"/>
      <c r="E27" s="28"/>
      <c r="F27" s="1"/>
      <c r="G27" s="22"/>
      <c r="H27" s="43"/>
      <c r="I27" s="42"/>
      <c r="J27" s="25"/>
      <c r="K27" s="18"/>
      <c r="L27" s="1"/>
      <c r="M27" s="43"/>
      <c r="N27" s="42"/>
      <c r="O27" s="1"/>
      <c r="P27" s="1"/>
      <c r="Q27" s="1"/>
      <c r="R27" s="1"/>
      <c r="S27" s="124"/>
      <c r="T27" s="122"/>
      <c r="U27" s="49"/>
      <c r="V27" s="96"/>
      <c r="W27" s="51"/>
      <c r="X27" s="49"/>
      <c r="Y27" s="51"/>
      <c r="Z27" s="25"/>
      <c r="AA27" s="25"/>
      <c r="AB27" s="25"/>
      <c r="AC27" s="25"/>
      <c r="AD27" s="25"/>
      <c r="AE27" s="25"/>
      <c r="AF27" s="25"/>
      <c r="AG27" s="25"/>
      <c r="AH27" s="25"/>
      <c r="AI27" s="25"/>
      <c r="AJ27" s="18"/>
      <c r="AK27" s="1"/>
      <c r="AL27" s="1"/>
      <c r="AM27" s="1"/>
      <c r="AN27" s="1"/>
      <c r="AO27" s="18"/>
    </row>
    <row r="28" spans="2:41" x14ac:dyDescent="0.25">
      <c r="B28" s="1"/>
      <c r="C28" s="10"/>
      <c r="D28" s="28"/>
      <c r="E28" s="28"/>
      <c r="F28" s="1"/>
      <c r="G28" s="22"/>
      <c r="H28" s="43"/>
      <c r="I28" s="42"/>
      <c r="J28" s="25"/>
      <c r="K28" s="18"/>
      <c r="L28" s="1"/>
      <c r="M28" s="43"/>
      <c r="N28" s="42"/>
      <c r="O28" s="1"/>
      <c r="P28" s="1"/>
      <c r="Q28" s="1"/>
      <c r="R28" s="1"/>
      <c r="S28" s="124"/>
      <c r="T28" s="122"/>
      <c r="U28" s="49"/>
      <c r="V28" s="96"/>
      <c r="W28" s="51"/>
      <c r="X28" s="49"/>
      <c r="Y28" s="51"/>
      <c r="Z28" s="25"/>
      <c r="AA28" s="25"/>
      <c r="AB28" s="25"/>
      <c r="AC28" s="25"/>
      <c r="AD28" s="25"/>
      <c r="AE28" s="25"/>
      <c r="AF28" s="25"/>
      <c r="AG28" s="25"/>
      <c r="AH28" s="25"/>
      <c r="AI28" s="25"/>
      <c r="AJ28" s="18"/>
      <c r="AK28" s="1"/>
      <c r="AL28" s="1"/>
      <c r="AM28" s="1"/>
      <c r="AN28" s="1"/>
      <c r="AO28" s="18"/>
    </row>
    <row r="29" spans="2:41" x14ac:dyDescent="0.25">
      <c r="B29" s="1"/>
      <c r="C29" s="10"/>
      <c r="D29" s="28"/>
      <c r="E29" s="28"/>
      <c r="F29" s="1"/>
      <c r="G29" s="22"/>
      <c r="H29" s="43"/>
      <c r="I29" s="42"/>
      <c r="J29" s="25"/>
      <c r="K29" s="18"/>
      <c r="L29" s="1"/>
      <c r="M29" s="43"/>
      <c r="N29" s="42"/>
      <c r="O29" s="1"/>
      <c r="P29" s="1"/>
      <c r="Q29" s="1"/>
      <c r="R29" s="1"/>
      <c r="S29" s="124"/>
      <c r="T29" s="122"/>
      <c r="U29" s="49"/>
      <c r="V29" s="96"/>
      <c r="W29" s="51"/>
      <c r="X29" s="49"/>
      <c r="Y29" s="51"/>
      <c r="Z29" s="25"/>
      <c r="AA29" s="25"/>
      <c r="AB29" s="25"/>
      <c r="AC29" s="25"/>
      <c r="AD29" s="25"/>
      <c r="AE29" s="25"/>
      <c r="AF29" s="25"/>
      <c r="AG29" s="25"/>
      <c r="AH29" s="25"/>
      <c r="AI29" s="25"/>
      <c r="AJ29" s="18"/>
      <c r="AK29" s="1"/>
      <c r="AL29" s="1"/>
      <c r="AM29" s="1"/>
      <c r="AN29" s="1"/>
      <c r="AO29" s="18"/>
    </row>
    <row r="30" spans="2:41" x14ac:dyDescent="0.25">
      <c r="B30" s="1"/>
      <c r="C30" s="10"/>
      <c r="D30" s="28"/>
      <c r="E30" s="28"/>
      <c r="F30" s="1"/>
      <c r="G30" s="22"/>
      <c r="H30" s="43"/>
      <c r="I30" s="42"/>
      <c r="J30" s="25"/>
      <c r="K30" s="18"/>
      <c r="L30" s="1"/>
      <c r="M30" s="43"/>
      <c r="N30" s="42"/>
      <c r="O30" s="1"/>
      <c r="P30" s="1"/>
      <c r="Q30" s="1"/>
      <c r="R30" s="1"/>
      <c r="S30" s="124"/>
      <c r="T30" s="122"/>
      <c r="U30" s="49"/>
      <c r="V30" s="96"/>
      <c r="W30" s="51"/>
      <c r="X30" s="49"/>
      <c r="Y30" s="51"/>
      <c r="Z30" s="25"/>
      <c r="AA30" s="25"/>
      <c r="AB30" s="25"/>
      <c r="AC30" s="25"/>
      <c r="AD30" s="25"/>
      <c r="AE30" s="25"/>
      <c r="AF30" s="25"/>
      <c r="AG30" s="25"/>
      <c r="AH30" s="25"/>
      <c r="AI30" s="25"/>
      <c r="AJ30" s="18"/>
      <c r="AK30" s="1"/>
      <c r="AL30" s="1"/>
      <c r="AM30" s="1"/>
      <c r="AN30" s="1"/>
      <c r="AO30" s="18"/>
    </row>
    <row r="31" spans="2:41" x14ac:dyDescent="0.25">
      <c r="B31" s="1"/>
      <c r="C31" s="10"/>
      <c r="D31" s="28"/>
      <c r="E31" s="28"/>
      <c r="F31" s="1"/>
      <c r="G31" s="22"/>
      <c r="H31" s="43"/>
      <c r="I31" s="42"/>
      <c r="J31" s="25"/>
      <c r="K31" s="18"/>
      <c r="L31" s="1"/>
      <c r="M31" s="43"/>
      <c r="N31" s="42"/>
      <c r="O31" s="1"/>
      <c r="P31" s="1"/>
      <c r="Q31" s="1"/>
      <c r="R31" s="1"/>
      <c r="S31" s="124"/>
      <c r="T31" s="122"/>
      <c r="U31" s="49"/>
      <c r="V31" s="96"/>
      <c r="W31" s="51"/>
      <c r="X31" s="49"/>
      <c r="Y31" s="51"/>
      <c r="Z31" s="25"/>
      <c r="AA31" s="25"/>
      <c r="AB31" s="25"/>
      <c r="AC31" s="25"/>
      <c r="AD31" s="25"/>
      <c r="AE31" s="25"/>
      <c r="AF31" s="25"/>
      <c r="AG31" s="25"/>
      <c r="AH31" s="25"/>
      <c r="AI31" s="25"/>
      <c r="AJ31" s="18"/>
      <c r="AK31" s="1"/>
      <c r="AL31" s="1"/>
      <c r="AM31" s="1"/>
      <c r="AN31" s="1"/>
      <c r="AO31" s="18"/>
    </row>
    <row r="32" spans="2:41" x14ac:dyDescent="0.25">
      <c r="B32" s="1"/>
      <c r="C32" s="10"/>
      <c r="D32" s="28"/>
      <c r="E32" s="28"/>
      <c r="F32" s="1"/>
      <c r="G32" s="22"/>
      <c r="H32" s="43"/>
      <c r="I32" s="42"/>
      <c r="J32" s="25"/>
      <c r="K32" s="18"/>
      <c r="L32" s="1"/>
      <c r="M32" s="43"/>
      <c r="N32" s="42"/>
      <c r="O32" s="1"/>
      <c r="P32" s="1"/>
      <c r="Q32" s="1"/>
      <c r="R32" s="1"/>
      <c r="S32" s="124"/>
      <c r="T32" s="122"/>
      <c r="U32" s="49"/>
      <c r="V32" s="96"/>
      <c r="W32" s="51"/>
      <c r="X32" s="49"/>
      <c r="Y32" s="51"/>
      <c r="Z32" s="25"/>
      <c r="AA32" s="25"/>
      <c r="AB32" s="25"/>
      <c r="AC32" s="25"/>
      <c r="AD32" s="25"/>
      <c r="AE32" s="25"/>
      <c r="AF32" s="25"/>
      <c r="AG32" s="25"/>
      <c r="AH32" s="25"/>
      <c r="AI32" s="25"/>
      <c r="AJ32" s="18"/>
      <c r="AK32" s="1"/>
      <c r="AL32" s="1"/>
      <c r="AM32" s="1"/>
      <c r="AN32" s="1"/>
      <c r="AO32" s="18"/>
    </row>
    <row r="33" spans="2:41" x14ac:dyDescent="0.25">
      <c r="B33" s="1"/>
      <c r="C33" s="10"/>
      <c r="D33" s="28"/>
      <c r="E33" s="28"/>
      <c r="F33" s="1"/>
      <c r="G33" s="22"/>
      <c r="H33" s="43"/>
      <c r="I33" s="42"/>
      <c r="J33" s="25"/>
      <c r="K33" s="18"/>
      <c r="L33" s="1"/>
      <c r="M33" s="43"/>
      <c r="N33" s="42"/>
      <c r="O33" s="1"/>
      <c r="P33" s="1"/>
      <c r="Q33" s="1"/>
      <c r="R33" s="1"/>
      <c r="S33" s="124"/>
      <c r="T33" s="122"/>
      <c r="U33" s="49"/>
      <c r="V33" s="96"/>
      <c r="W33" s="51"/>
      <c r="X33" s="49"/>
      <c r="Y33" s="51"/>
      <c r="Z33" s="25"/>
      <c r="AA33" s="25"/>
      <c r="AB33" s="25"/>
      <c r="AC33" s="25"/>
      <c r="AD33" s="25"/>
      <c r="AE33" s="25"/>
      <c r="AF33" s="25"/>
      <c r="AG33" s="25"/>
      <c r="AH33" s="25"/>
      <c r="AI33" s="25"/>
      <c r="AJ33" s="18"/>
      <c r="AK33" s="1"/>
      <c r="AL33" s="1"/>
      <c r="AM33" s="1"/>
      <c r="AN33" s="1"/>
      <c r="AO33" s="18"/>
    </row>
    <row r="34" spans="2:41" x14ac:dyDescent="0.25">
      <c r="B34" s="1"/>
      <c r="C34" s="10"/>
      <c r="D34" s="28"/>
      <c r="E34" s="28"/>
      <c r="F34" s="1"/>
      <c r="G34" s="22"/>
      <c r="H34" s="43"/>
      <c r="I34" s="42"/>
      <c r="J34" s="25"/>
      <c r="K34" s="18"/>
      <c r="L34" s="1"/>
      <c r="M34" s="43"/>
      <c r="N34" s="42"/>
      <c r="O34" s="1"/>
      <c r="P34" s="1"/>
      <c r="Q34" s="1"/>
      <c r="R34" s="1"/>
      <c r="S34" s="124"/>
      <c r="T34" s="122"/>
      <c r="U34" s="49"/>
      <c r="V34" s="96"/>
      <c r="W34" s="51"/>
      <c r="X34" s="49"/>
      <c r="Y34" s="51"/>
      <c r="Z34" s="25"/>
      <c r="AA34" s="25"/>
      <c r="AB34" s="25"/>
      <c r="AC34" s="25"/>
      <c r="AD34" s="25"/>
      <c r="AE34" s="25"/>
      <c r="AF34" s="25"/>
      <c r="AG34" s="25"/>
      <c r="AH34" s="25"/>
      <c r="AI34" s="25"/>
      <c r="AJ34" s="18"/>
      <c r="AK34" s="1"/>
      <c r="AL34" s="1"/>
      <c r="AM34" s="1"/>
      <c r="AN34" s="1"/>
      <c r="AO34" s="18"/>
    </row>
    <row r="35" spans="2:41" x14ac:dyDescent="0.25">
      <c r="B35" s="1"/>
      <c r="C35" s="10"/>
      <c r="D35" s="28"/>
      <c r="E35" s="28"/>
      <c r="F35" s="1"/>
      <c r="G35" s="22"/>
      <c r="H35" s="43"/>
      <c r="I35" s="42"/>
      <c r="J35" s="25"/>
      <c r="K35" s="18"/>
      <c r="L35" s="1"/>
      <c r="M35" s="43"/>
      <c r="N35" s="42"/>
      <c r="O35" s="1"/>
      <c r="P35" s="1"/>
      <c r="Q35" s="1"/>
      <c r="R35" s="1"/>
      <c r="S35" s="124"/>
      <c r="T35" s="122"/>
      <c r="U35" s="49"/>
      <c r="V35" s="96"/>
      <c r="W35" s="51"/>
      <c r="X35" s="49"/>
      <c r="Y35" s="51"/>
      <c r="Z35" s="25"/>
      <c r="AA35" s="25"/>
      <c r="AB35" s="25"/>
      <c r="AC35" s="25"/>
      <c r="AD35" s="25"/>
      <c r="AE35" s="25"/>
      <c r="AF35" s="25"/>
      <c r="AG35" s="25"/>
      <c r="AH35" s="25"/>
      <c r="AI35" s="25"/>
      <c r="AJ35" s="18"/>
      <c r="AK35" s="1"/>
      <c r="AL35" s="1"/>
      <c r="AM35" s="1"/>
      <c r="AN35" s="1"/>
      <c r="AO35" s="18"/>
    </row>
    <row r="36" spans="2:41" x14ac:dyDescent="0.25">
      <c r="B36" s="1"/>
      <c r="C36" s="10"/>
      <c r="D36" s="28"/>
      <c r="E36" s="28"/>
      <c r="F36" s="1"/>
      <c r="G36" s="22"/>
      <c r="H36" s="43"/>
      <c r="I36" s="42"/>
      <c r="J36" s="25"/>
      <c r="K36" s="18"/>
      <c r="L36" s="1"/>
      <c r="M36" s="43"/>
      <c r="N36" s="42"/>
      <c r="O36" s="1"/>
      <c r="P36" s="1"/>
      <c r="Q36" s="1"/>
      <c r="R36" s="1"/>
      <c r="S36" s="124"/>
      <c r="T36" s="122"/>
      <c r="U36" s="49"/>
      <c r="V36" s="96"/>
      <c r="W36" s="51"/>
      <c r="X36" s="49"/>
      <c r="Y36" s="51"/>
      <c r="Z36" s="25"/>
      <c r="AA36" s="25"/>
      <c r="AB36" s="25"/>
      <c r="AC36" s="25"/>
      <c r="AD36" s="25"/>
      <c r="AE36" s="25"/>
      <c r="AF36" s="25"/>
      <c r="AG36" s="25"/>
      <c r="AH36" s="25"/>
      <c r="AI36" s="25"/>
      <c r="AJ36" s="18"/>
      <c r="AK36" s="1"/>
      <c r="AL36" s="1"/>
      <c r="AM36" s="1"/>
      <c r="AN36" s="1"/>
      <c r="AO36" s="18"/>
    </row>
    <row r="37" spans="2:41" x14ac:dyDescent="0.25">
      <c r="B37" s="1"/>
      <c r="C37" s="10"/>
      <c r="D37" s="28"/>
      <c r="E37" s="28"/>
      <c r="F37" s="1"/>
      <c r="G37" s="22"/>
      <c r="H37" s="43"/>
      <c r="I37" s="42"/>
      <c r="J37" s="25"/>
      <c r="K37" s="18"/>
      <c r="L37" s="1"/>
      <c r="M37" s="43"/>
      <c r="N37" s="42"/>
      <c r="O37" s="1"/>
      <c r="P37" s="1"/>
      <c r="Q37" s="1"/>
      <c r="R37" s="1"/>
      <c r="S37" s="124"/>
      <c r="T37" s="122"/>
      <c r="U37" s="49"/>
      <c r="V37" s="96"/>
      <c r="W37" s="51"/>
      <c r="X37" s="49"/>
      <c r="Y37" s="51"/>
      <c r="Z37" s="25"/>
      <c r="AA37" s="25"/>
      <c r="AB37" s="25"/>
      <c r="AC37" s="25"/>
      <c r="AD37" s="25"/>
      <c r="AE37" s="25"/>
      <c r="AF37" s="25"/>
      <c r="AG37" s="25"/>
      <c r="AH37" s="25"/>
      <c r="AI37" s="25"/>
      <c r="AJ37" s="18"/>
      <c r="AK37" s="1"/>
      <c r="AL37" s="1"/>
      <c r="AM37" s="1"/>
      <c r="AN37" s="1"/>
      <c r="AO37" s="18"/>
    </row>
    <row r="38" spans="2:41" x14ac:dyDescent="0.25">
      <c r="B38" s="1"/>
      <c r="C38" s="10"/>
      <c r="D38" s="28"/>
      <c r="E38" s="28"/>
      <c r="F38" s="1"/>
      <c r="G38" s="22"/>
      <c r="H38" s="43"/>
      <c r="I38" s="42"/>
      <c r="J38" s="25"/>
      <c r="K38" s="18"/>
      <c r="L38" s="1"/>
      <c r="M38" s="43"/>
      <c r="N38" s="42"/>
      <c r="O38" s="1"/>
      <c r="P38" s="1"/>
      <c r="Q38" s="1"/>
      <c r="R38" s="1"/>
      <c r="S38" s="124"/>
      <c r="T38" s="122"/>
      <c r="U38" s="49"/>
      <c r="V38" s="96"/>
      <c r="W38" s="51"/>
      <c r="X38" s="49"/>
      <c r="Y38" s="51"/>
      <c r="Z38" s="25"/>
      <c r="AA38" s="25"/>
      <c r="AB38" s="25"/>
      <c r="AC38" s="25"/>
      <c r="AD38" s="25"/>
      <c r="AE38" s="25"/>
      <c r="AF38" s="25"/>
      <c r="AG38" s="25"/>
      <c r="AH38" s="25"/>
      <c r="AI38" s="25"/>
      <c r="AJ38" s="18"/>
      <c r="AK38" s="1"/>
      <c r="AL38" s="1"/>
      <c r="AM38" s="1"/>
      <c r="AN38" s="1"/>
      <c r="AO38" s="18"/>
    </row>
    <row r="39" spans="2:41" x14ac:dyDescent="0.25">
      <c r="B39" s="1"/>
      <c r="C39" s="10"/>
      <c r="D39" s="28"/>
      <c r="E39" s="28"/>
      <c r="F39" s="1"/>
      <c r="G39" s="22"/>
      <c r="H39" s="43"/>
      <c r="I39" s="42"/>
      <c r="J39" s="25"/>
      <c r="K39" s="18"/>
      <c r="L39" s="1"/>
      <c r="M39" s="43"/>
      <c r="N39" s="42"/>
      <c r="O39" s="1"/>
      <c r="P39" s="1"/>
      <c r="Q39" s="1"/>
      <c r="R39" s="1"/>
      <c r="S39" s="124"/>
      <c r="T39" s="122"/>
      <c r="U39" s="49"/>
      <c r="V39" s="96"/>
      <c r="W39" s="51"/>
      <c r="X39" s="49"/>
      <c r="Y39" s="51"/>
      <c r="Z39" s="25"/>
      <c r="AA39" s="25"/>
      <c r="AB39" s="25"/>
      <c r="AC39" s="25"/>
      <c r="AD39" s="25"/>
      <c r="AE39" s="25"/>
      <c r="AF39" s="25"/>
      <c r="AG39" s="25"/>
      <c r="AH39" s="25"/>
      <c r="AI39" s="25"/>
      <c r="AJ39" s="18"/>
      <c r="AK39" s="1"/>
      <c r="AL39" s="1"/>
      <c r="AM39" s="1"/>
      <c r="AN39" s="1"/>
      <c r="AO39" s="18"/>
    </row>
    <row r="40" spans="2:41" x14ac:dyDescent="0.25">
      <c r="B40" s="1"/>
      <c r="C40" s="10"/>
      <c r="D40" s="28"/>
      <c r="E40" s="28"/>
      <c r="F40" s="1"/>
      <c r="G40" s="22"/>
      <c r="H40" s="43"/>
      <c r="I40" s="42"/>
      <c r="J40" s="25"/>
      <c r="K40" s="18"/>
      <c r="L40" s="1"/>
      <c r="M40" s="43"/>
      <c r="N40" s="42"/>
      <c r="O40" s="1"/>
      <c r="P40" s="1"/>
      <c r="Q40" s="1"/>
      <c r="R40" s="1"/>
      <c r="S40" s="124"/>
      <c r="T40" s="122"/>
      <c r="U40" s="49"/>
      <c r="V40" s="96"/>
      <c r="W40" s="51"/>
      <c r="X40" s="49"/>
      <c r="Y40" s="51"/>
      <c r="Z40" s="25"/>
      <c r="AA40" s="25"/>
      <c r="AB40" s="25"/>
      <c r="AC40" s="25"/>
      <c r="AD40" s="25"/>
      <c r="AE40" s="25"/>
      <c r="AF40" s="25"/>
      <c r="AG40" s="25"/>
      <c r="AH40" s="25"/>
      <c r="AI40" s="25"/>
      <c r="AJ40" s="18"/>
      <c r="AK40" s="1"/>
      <c r="AL40" s="1"/>
      <c r="AM40" s="1"/>
      <c r="AN40" s="1"/>
      <c r="AO40" s="18"/>
    </row>
    <row r="41" spans="2:41" x14ac:dyDescent="0.25">
      <c r="B41" s="1"/>
      <c r="C41" s="10"/>
      <c r="D41" s="28"/>
      <c r="E41" s="28"/>
      <c r="F41" s="1"/>
      <c r="G41" s="22"/>
      <c r="H41" s="43"/>
      <c r="I41" s="42"/>
      <c r="J41" s="25"/>
      <c r="K41" s="18"/>
      <c r="L41" s="1"/>
      <c r="M41" s="43"/>
      <c r="N41" s="42"/>
      <c r="O41" s="1"/>
      <c r="P41" s="1"/>
      <c r="Q41" s="1"/>
      <c r="R41" s="1"/>
      <c r="S41" s="124"/>
      <c r="T41" s="122"/>
      <c r="U41" s="49"/>
      <c r="V41" s="96"/>
      <c r="W41" s="51"/>
      <c r="X41" s="49"/>
      <c r="Y41" s="51"/>
      <c r="Z41" s="25"/>
      <c r="AA41" s="25"/>
      <c r="AB41" s="25"/>
      <c r="AC41" s="25"/>
      <c r="AD41" s="25"/>
      <c r="AE41" s="25"/>
      <c r="AF41" s="25"/>
      <c r="AG41" s="25"/>
      <c r="AH41" s="25"/>
      <c r="AI41" s="25"/>
      <c r="AJ41" s="18"/>
      <c r="AK41" s="1"/>
      <c r="AL41" s="1"/>
      <c r="AM41" s="1"/>
      <c r="AN41" s="1"/>
      <c r="AO41" s="18"/>
    </row>
    <row r="42" spans="2:41" x14ac:dyDescent="0.25">
      <c r="B42" s="1"/>
      <c r="C42" s="10"/>
      <c r="D42" s="28"/>
      <c r="E42" s="28"/>
      <c r="F42" s="1"/>
      <c r="G42" s="22"/>
      <c r="H42" s="43"/>
      <c r="I42" s="42"/>
      <c r="J42" s="25"/>
      <c r="K42" s="18"/>
      <c r="L42" s="1"/>
      <c r="M42" s="43"/>
      <c r="N42" s="42"/>
      <c r="O42" s="1"/>
      <c r="P42" s="1"/>
      <c r="Q42" s="1"/>
      <c r="R42" s="1"/>
      <c r="S42" s="124"/>
      <c r="T42" s="122"/>
      <c r="U42" s="49"/>
      <c r="V42" s="96"/>
      <c r="W42" s="51"/>
      <c r="X42" s="49"/>
      <c r="Y42" s="51"/>
      <c r="Z42" s="25"/>
      <c r="AA42" s="25"/>
      <c r="AB42" s="25"/>
      <c r="AC42" s="25"/>
      <c r="AD42" s="25"/>
      <c r="AE42" s="25"/>
      <c r="AF42" s="25"/>
      <c r="AG42" s="25"/>
      <c r="AH42" s="25"/>
      <c r="AI42" s="25"/>
      <c r="AJ42" s="18"/>
      <c r="AK42" s="1"/>
      <c r="AL42" s="1"/>
      <c r="AM42" s="1"/>
      <c r="AN42" s="1"/>
      <c r="AO42" s="18"/>
    </row>
    <row r="43" spans="2:41" x14ac:dyDescent="0.25">
      <c r="B43" s="1"/>
      <c r="C43" s="10"/>
      <c r="D43" s="28"/>
      <c r="E43" s="28"/>
      <c r="F43" s="1"/>
      <c r="G43" s="22"/>
      <c r="H43" s="43"/>
      <c r="I43" s="42"/>
      <c r="J43" s="25"/>
      <c r="K43" s="18"/>
      <c r="L43" s="1"/>
      <c r="M43" s="43"/>
      <c r="N43" s="42"/>
      <c r="O43" s="1"/>
      <c r="P43" s="1"/>
      <c r="Q43" s="1"/>
      <c r="R43" s="1"/>
      <c r="S43" s="124"/>
      <c r="T43" s="122"/>
      <c r="U43" s="49"/>
      <c r="V43" s="96"/>
      <c r="W43" s="51"/>
      <c r="X43" s="49"/>
      <c r="Y43" s="51"/>
      <c r="Z43" s="25"/>
      <c r="AA43" s="25"/>
      <c r="AB43" s="25"/>
      <c r="AC43" s="25"/>
      <c r="AD43" s="25"/>
      <c r="AE43" s="25"/>
      <c r="AF43" s="25"/>
      <c r="AG43" s="25"/>
      <c r="AH43" s="25"/>
      <c r="AI43" s="25"/>
      <c r="AJ43" s="18"/>
      <c r="AK43" s="1"/>
      <c r="AL43" s="1"/>
      <c r="AM43" s="1"/>
      <c r="AN43" s="1"/>
      <c r="AO43" s="18"/>
    </row>
    <row r="44" spans="2:41" x14ac:dyDescent="0.25">
      <c r="B44" s="1"/>
      <c r="C44" s="10"/>
      <c r="D44" s="28"/>
      <c r="E44" s="28"/>
      <c r="F44" s="1"/>
      <c r="G44" s="22"/>
      <c r="H44" s="43"/>
      <c r="I44" s="42"/>
      <c r="J44" s="25"/>
      <c r="K44" s="18"/>
      <c r="L44" s="1"/>
      <c r="M44" s="43"/>
      <c r="N44" s="42"/>
      <c r="O44" s="1"/>
      <c r="P44" s="1"/>
      <c r="Q44" s="1"/>
      <c r="R44" s="1"/>
      <c r="S44" s="124"/>
      <c r="T44" s="122"/>
      <c r="U44" s="49"/>
      <c r="V44" s="96"/>
      <c r="W44" s="51"/>
      <c r="X44" s="49"/>
      <c r="Y44" s="51"/>
      <c r="Z44" s="25"/>
      <c r="AA44" s="25"/>
      <c r="AB44" s="25"/>
      <c r="AC44" s="25"/>
      <c r="AD44" s="25"/>
      <c r="AE44" s="25"/>
      <c r="AF44" s="25"/>
      <c r="AG44" s="25"/>
      <c r="AH44" s="25"/>
      <c r="AI44" s="25"/>
      <c r="AJ44" s="18"/>
      <c r="AK44" s="1"/>
      <c r="AL44" s="1"/>
      <c r="AM44" s="1"/>
      <c r="AN44" s="1"/>
      <c r="AO44" s="18"/>
    </row>
    <row r="45" spans="2:41" x14ac:dyDescent="0.25">
      <c r="B45" s="1"/>
      <c r="C45" s="10"/>
      <c r="D45" s="28"/>
      <c r="E45" s="28"/>
      <c r="F45" s="1"/>
      <c r="G45" s="22"/>
      <c r="H45" s="43"/>
      <c r="I45" s="42"/>
      <c r="J45" s="25"/>
      <c r="K45" s="18"/>
      <c r="L45" s="1"/>
      <c r="M45" s="43"/>
      <c r="N45" s="42"/>
      <c r="O45" s="1"/>
      <c r="P45" s="1"/>
      <c r="Q45" s="1"/>
      <c r="R45" s="1"/>
      <c r="S45" s="124"/>
      <c r="T45" s="122"/>
      <c r="U45" s="49"/>
      <c r="V45" s="96"/>
      <c r="W45" s="51"/>
      <c r="X45" s="49"/>
      <c r="Y45" s="51"/>
      <c r="Z45" s="25"/>
      <c r="AA45" s="25"/>
      <c r="AB45" s="25"/>
      <c r="AC45" s="25"/>
      <c r="AD45" s="25"/>
      <c r="AE45" s="25"/>
      <c r="AF45" s="25"/>
      <c r="AG45" s="25"/>
      <c r="AH45" s="25"/>
      <c r="AI45" s="25"/>
      <c r="AJ45" s="18"/>
      <c r="AK45" s="1"/>
      <c r="AL45" s="1"/>
      <c r="AM45" s="1"/>
      <c r="AN45" s="1"/>
      <c r="AO45" s="18"/>
    </row>
    <row r="46" spans="2:41" x14ac:dyDescent="0.25">
      <c r="B46" s="1"/>
      <c r="C46" s="10"/>
      <c r="D46" s="28"/>
      <c r="E46" s="28"/>
      <c r="F46" s="1"/>
      <c r="G46" s="22"/>
      <c r="H46" s="43"/>
      <c r="I46" s="42"/>
      <c r="J46" s="25"/>
      <c r="K46" s="18"/>
      <c r="L46" s="1"/>
      <c r="M46" s="43"/>
      <c r="N46" s="42"/>
      <c r="O46" s="1"/>
      <c r="P46" s="1"/>
      <c r="Q46" s="1"/>
      <c r="R46" s="1"/>
      <c r="S46" s="124"/>
      <c r="T46" s="122"/>
      <c r="U46" s="49"/>
      <c r="V46" s="96"/>
      <c r="W46" s="51"/>
      <c r="X46" s="49"/>
      <c r="Y46" s="51"/>
      <c r="Z46" s="25"/>
      <c r="AA46" s="25"/>
      <c r="AB46" s="25"/>
      <c r="AC46" s="25"/>
      <c r="AD46" s="25"/>
      <c r="AE46" s="25"/>
      <c r="AF46" s="25"/>
      <c r="AG46" s="25"/>
      <c r="AH46" s="25"/>
      <c r="AI46" s="25"/>
      <c r="AJ46" s="18"/>
      <c r="AK46" s="1"/>
      <c r="AL46" s="1"/>
      <c r="AM46" s="1"/>
      <c r="AN46" s="1"/>
      <c r="AO46" s="18"/>
    </row>
    <row r="47" spans="2:41" x14ac:dyDescent="0.25">
      <c r="B47" s="1"/>
      <c r="C47" s="10"/>
      <c r="D47" s="28"/>
      <c r="E47" s="28"/>
      <c r="F47" s="1"/>
      <c r="G47" s="22"/>
      <c r="H47" s="43"/>
      <c r="I47" s="42"/>
      <c r="J47" s="25"/>
      <c r="K47" s="18"/>
      <c r="L47" s="1"/>
      <c r="M47" s="43"/>
      <c r="N47" s="42"/>
      <c r="O47" s="1"/>
      <c r="P47" s="1"/>
      <c r="Q47" s="1"/>
      <c r="R47" s="1"/>
      <c r="S47" s="124"/>
      <c r="T47" s="122"/>
      <c r="U47" s="49"/>
      <c r="V47" s="96"/>
      <c r="W47" s="51"/>
      <c r="X47" s="49"/>
      <c r="Y47" s="51"/>
      <c r="Z47" s="25"/>
      <c r="AA47" s="25"/>
      <c r="AB47" s="25"/>
      <c r="AC47" s="25"/>
      <c r="AD47" s="25"/>
      <c r="AE47" s="25"/>
      <c r="AF47" s="25"/>
      <c r="AG47" s="25"/>
      <c r="AH47" s="25"/>
      <c r="AI47" s="25"/>
      <c r="AJ47" s="18"/>
      <c r="AK47" s="1"/>
      <c r="AL47" s="1"/>
      <c r="AM47" s="1"/>
      <c r="AN47" s="1"/>
      <c r="AO47" s="18"/>
    </row>
    <row r="48" spans="2:41" x14ac:dyDescent="0.25">
      <c r="B48" s="1"/>
      <c r="C48" s="10"/>
      <c r="D48" s="28"/>
      <c r="E48" s="28"/>
      <c r="F48" s="1"/>
      <c r="G48" s="22"/>
      <c r="H48" s="43"/>
      <c r="I48" s="42"/>
      <c r="J48" s="25"/>
      <c r="K48" s="18"/>
      <c r="L48" s="1"/>
      <c r="M48" s="43"/>
      <c r="N48" s="42"/>
      <c r="O48" s="1"/>
      <c r="P48" s="1"/>
      <c r="Q48" s="1"/>
      <c r="R48" s="1"/>
      <c r="S48" s="124"/>
      <c r="T48" s="122"/>
      <c r="U48" s="49"/>
      <c r="V48" s="96"/>
      <c r="W48" s="51"/>
      <c r="X48" s="49"/>
      <c r="Y48" s="51"/>
      <c r="Z48" s="25"/>
      <c r="AA48" s="25"/>
      <c r="AB48" s="25"/>
      <c r="AC48" s="25"/>
      <c r="AD48" s="25"/>
      <c r="AE48" s="25"/>
      <c r="AF48" s="25"/>
      <c r="AG48" s="25"/>
      <c r="AH48" s="25"/>
      <c r="AI48" s="25"/>
      <c r="AJ48" s="18"/>
      <c r="AK48" s="1"/>
      <c r="AL48" s="1"/>
      <c r="AM48" s="1"/>
      <c r="AN48" s="1"/>
      <c r="AO48" s="18"/>
    </row>
    <row r="49" spans="2:41" x14ac:dyDescent="0.25">
      <c r="B49" s="1"/>
      <c r="C49" s="10"/>
      <c r="D49" s="28"/>
      <c r="E49" s="28"/>
      <c r="F49" s="1"/>
      <c r="G49" s="22"/>
      <c r="H49" s="43"/>
      <c r="I49" s="42"/>
      <c r="J49" s="25"/>
      <c r="K49" s="18"/>
      <c r="L49" s="1"/>
      <c r="M49" s="43"/>
      <c r="N49" s="42"/>
      <c r="O49" s="1"/>
      <c r="P49" s="1"/>
      <c r="Q49" s="1"/>
      <c r="R49" s="1"/>
      <c r="S49" s="124"/>
      <c r="T49" s="122"/>
      <c r="U49" s="49"/>
      <c r="V49" s="96"/>
      <c r="W49" s="51"/>
      <c r="X49" s="49"/>
      <c r="Y49" s="51"/>
      <c r="Z49" s="25"/>
      <c r="AA49" s="25"/>
      <c r="AB49" s="25"/>
      <c r="AC49" s="25"/>
      <c r="AD49" s="25"/>
      <c r="AE49" s="25"/>
      <c r="AF49" s="25"/>
      <c r="AG49" s="25"/>
      <c r="AH49" s="25"/>
      <c r="AI49" s="25"/>
      <c r="AJ49" s="18"/>
      <c r="AK49" s="1"/>
      <c r="AL49" s="1"/>
      <c r="AM49" s="1"/>
      <c r="AN49" s="1"/>
      <c r="AO49" s="18"/>
    </row>
    <row r="50" spans="2:41" x14ac:dyDescent="0.25">
      <c r="B50" s="1"/>
      <c r="C50" s="10"/>
      <c r="D50" s="28"/>
      <c r="E50" s="28"/>
      <c r="F50" s="1"/>
      <c r="G50" s="22"/>
      <c r="H50" s="43"/>
      <c r="I50" s="42"/>
      <c r="J50" s="25"/>
      <c r="K50" s="18"/>
      <c r="L50" s="1"/>
      <c r="M50" s="43"/>
      <c r="N50" s="42"/>
      <c r="O50" s="1"/>
      <c r="P50" s="1"/>
      <c r="Q50" s="1"/>
      <c r="R50" s="1"/>
      <c r="S50" s="124"/>
      <c r="T50" s="122"/>
      <c r="U50" s="49"/>
      <c r="V50" s="96"/>
      <c r="W50" s="51"/>
      <c r="X50" s="49"/>
      <c r="Y50" s="51"/>
      <c r="Z50" s="25"/>
      <c r="AA50" s="25"/>
      <c r="AB50" s="25"/>
      <c r="AC50" s="25"/>
      <c r="AD50" s="25"/>
      <c r="AE50" s="25"/>
      <c r="AF50" s="25"/>
      <c r="AG50" s="25"/>
      <c r="AH50" s="25"/>
      <c r="AI50" s="25"/>
      <c r="AJ50" s="18"/>
      <c r="AK50" s="1"/>
      <c r="AL50" s="1"/>
      <c r="AM50" s="1"/>
      <c r="AN50" s="1"/>
      <c r="AO50" s="18"/>
    </row>
    <row r="51" spans="2:41" x14ac:dyDescent="0.25">
      <c r="B51" s="1"/>
      <c r="C51" s="10"/>
      <c r="D51" s="28"/>
      <c r="E51" s="28"/>
      <c r="F51" s="1"/>
      <c r="G51" s="22"/>
      <c r="H51" s="43"/>
      <c r="I51" s="42"/>
      <c r="J51" s="25"/>
      <c r="K51" s="18"/>
      <c r="L51" s="1"/>
      <c r="M51" s="43"/>
      <c r="N51" s="42"/>
      <c r="O51" s="1"/>
      <c r="P51" s="1"/>
      <c r="Q51" s="1"/>
      <c r="R51" s="1"/>
      <c r="S51" s="124"/>
      <c r="T51" s="122"/>
      <c r="U51" s="49"/>
      <c r="V51" s="96"/>
      <c r="W51" s="51"/>
      <c r="X51" s="49"/>
      <c r="Y51" s="51"/>
      <c r="Z51" s="25"/>
      <c r="AA51" s="25"/>
      <c r="AB51" s="25"/>
      <c r="AC51" s="25"/>
      <c r="AD51" s="25"/>
      <c r="AE51" s="25"/>
      <c r="AF51" s="25"/>
      <c r="AG51" s="25"/>
      <c r="AH51" s="25"/>
      <c r="AI51" s="25"/>
      <c r="AJ51" s="18"/>
      <c r="AK51" s="1"/>
      <c r="AL51" s="1"/>
      <c r="AM51" s="1"/>
      <c r="AN51" s="1"/>
      <c r="AO51" s="18"/>
    </row>
    <row r="52" spans="2:41" x14ac:dyDescent="0.25">
      <c r="B52" s="1"/>
      <c r="C52" s="10"/>
      <c r="D52" s="28"/>
      <c r="E52" s="28"/>
      <c r="F52" s="1"/>
      <c r="G52" s="22"/>
      <c r="H52" s="43"/>
      <c r="I52" s="42"/>
      <c r="J52" s="25"/>
      <c r="K52" s="18"/>
      <c r="L52" s="1"/>
      <c r="M52" s="43"/>
      <c r="N52" s="42"/>
      <c r="O52" s="1"/>
      <c r="P52" s="1"/>
      <c r="Q52" s="1"/>
      <c r="R52" s="1"/>
      <c r="S52" s="124"/>
      <c r="T52" s="122"/>
      <c r="U52" s="49"/>
      <c r="V52" s="96"/>
      <c r="W52" s="51"/>
      <c r="X52" s="49"/>
      <c r="Y52" s="51"/>
      <c r="Z52" s="25"/>
      <c r="AA52" s="25"/>
      <c r="AB52" s="25"/>
      <c r="AC52" s="25"/>
      <c r="AD52" s="25"/>
      <c r="AE52" s="25"/>
      <c r="AF52" s="25"/>
      <c r="AG52" s="25"/>
      <c r="AH52" s="25"/>
      <c r="AI52" s="25"/>
      <c r="AJ52" s="18"/>
      <c r="AK52" s="1"/>
      <c r="AL52" s="1"/>
      <c r="AM52" s="1"/>
      <c r="AN52" s="1"/>
      <c r="AO52" s="18"/>
    </row>
    <row r="53" spans="2:41" x14ac:dyDescent="0.25">
      <c r="B53" s="1"/>
      <c r="C53" s="10"/>
      <c r="D53" s="28"/>
      <c r="E53" s="28"/>
      <c r="F53" s="1"/>
      <c r="G53" s="22"/>
      <c r="H53" s="43"/>
      <c r="I53" s="42"/>
      <c r="J53" s="25"/>
      <c r="K53" s="18"/>
      <c r="L53" s="1"/>
      <c r="M53" s="43"/>
      <c r="N53" s="42"/>
      <c r="O53" s="1"/>
      <c r="P53" s="1"/>
      <c r="Q53" s="1"/>
      <c r="R53" s="1"/>
      <c r="S53" s="124"/>
      <c r="T53" s="122"/>
      <c r="U53" s="49"/>
      <c r="V53" s="96"/>
      <c r="W53" s="51"/>
      <c r="X53" s="49"/>
      <c r="Y53" s="51"/>
      <c r="Z53" s="25"/>
      <c r="AA53" s="25"/>
      <c r="AB53" s="25"/>
      <c r="AC53" s="25"/>
      <c r="AD53" s="25"/>
      <c r="AE53" s="25"/>
      <c r="AF53" s="25"/>
      <c r="AG53" s="25"/>
      <c r="AH53" s="25"/>
      <c r="AI53" s="25"/>
      <c r="AJ53" s="18"/>
      <c r="AK53" s="1"/>
      <c r="AL53" s="1"/>
      <c r="AM53" s="1"/>
      <c r="AN53" s="1"/>
      <c r="AO53" s="18"/>
    </row>
    <row r="54" spans="2:41" x14ac:dyDescent="0.25">
      <c r="B54" s="1"/>
      <c r="C54" s="10"/>
      <c r="D54" s="28"/>
      <c r="E54" s="28"/>
      <c r="F54" s="1"/>
      <c r="G54" s="22"/>
      <c r="H54" s="43"/>
      <c r="I54" s="42"/>
      <c r="J54" s="25"/>
      <c r="K54" s="18"/>
      <c r="L54" s="1"/>
      <c r="M54" s="43"/>
      <c r="N54" s="42"/>
      <c r="O54" s="1"/>
      <c r="P54" s="1"/>
      <c r="Q54" s="1"/>
      <c r="R54" s="1"/>
      <c r="S54" s="124"/>
      <c r="T54" s="122"/>
      <c r="U54" s="49"/>
      <c r="V54" s="96"/>
      <c r="W54" s="51"/>
      <c r="X54" s="49"/>
      <c r="Y54" s="51"/>
      <c r="Z54" s="25"/>
      <c r="AA54" s="25"/>
      <c r="AB54" s="25"/>
      <c r="AC54" s="25"/>
      <c r="AD54" s="25"/>
      <c r="AE54" s="25"/>
      <c r="AF54" s="25"/>
      <c r="AG54" s="25"/>
      <c r="AH54" s="25"/>
      <c r="AI54" s="25"/>
      <c r="AJ54" s="18"/>
      <c r="AK54" s="1"/>
      <c r="AL54" s="1"/>
      <c r="AM54" s="1"/>
      <c r="AN54" s="1"/>
      <c r="AO54" s="18"/>
    </row>
    <row r="55" spans="2:41" x14ac:dyDescent="0.25">
      <c r="B55" s="1"/>
      <c r="C55" s="10"/>
      <c r="D55" s="28"/>
      <c r="E55" s="28"/>
      <c r="F55" s="1"/>
      <c r="G55" s="22"/>
      <c r="H55" s="43"/>
      <c r="I55" s="42"/>
      <c r="J55" s="25"/>
      <c r="K55" s="18"/>
      <c r="L55" s="1"/>
      <c r="M55" s="43"/>
      <c r="N55" s="42"/>
      <c r="O55" s="1"/>
      <c r="P55" s="1"/>
      <c r="Q55" s="1"/>
      <c r="R55" s="1"/>
      <c r="S55" s="124"/>
      <c r="T55" s="122"/>
      <c r="U55" s="49"/>
      <c r="V55" s="96"/>
      <c r="W55" s="51"/>
      <c r="X55" s="49"/>
      <c r="Y55" s="51"/>
      <c r="Z55" s="25"/>
      <c r="AA55" s="25"/>
      <c r="AB55" s="25"/>
      <c r="AC55" s="25"/>
      <c r="AD55" s="25"/>
      <c r="AE55" s="25"/>
      <c r="AF55" s="25"/>
      <c r="AG55" s="25"/>
      <c r="AH55" s="25"/>
      <c r="AI55" s="25"/>
      <c r="AJ55" s="18"/>
      <c r="AK55" s="1"/>
      <c r="AL55" s="1"/>
      <c r="AM55" s="1"/>
      <c r="AN55" s="1"/>
      <c r="AO55" s="18"/>
    </row>
    <row r="56" spans="2:41" x14ac:dyDescent="0.25">
      <c r="B56" s="1"/>
      <c r="C56" s="10"/>
      <c r="D56" s="28"/>
      <c r="E56" s="28"/>
      <c r="F56" s="1"/>
      <c r="G56" s="22"/>
      <c r="H56" s="43"/>
      <c r="I56" s="42"/>
      <c r="J56" s="25"/>
      <c r="K56" s="18"/>
      <c r="L56" s="1"/>
      <c r="M56" s="43"/>
      <c r="N56" s="42"/>
      <c r="O56" s="1"/>
      <c r="P56" s="1"/>
      <c r="Q56" s="1"/>
      <c r="R56" s="1"/>
      <c r="S56" s="124"/>
      <c r="T56" s="122"/>
      <c r="U56" s="49"/>
      <c r="V56" s="96"/>
      <c r="W56" s="51"/>
      <c r="X56" s="49"/>
      <c r="Y56" s="51"/>
      <c r="Z56" s="25"/>
      <c r="AA56" s="25"/>
      <c r="AB56" s="25"/>
      <c r="AC56" s="25"/>
      <c r="AD56" s="25"/>
      <c r="AE56" s="25"/>
      <c r="AF56" s="25"/>
      <c r="AG56" s="25"/>
      <c r="AH56" s="25"/>
      <c r="AI56" s="25"/>
      <c r="AJ56" s="18"/>
      <c r="AK56" s="1"/>
      <c r="AL56" s="1"/>
      <c r="AM56" s="1"/>
      <c r="AN56" s="1"/>
      <c r="AO56" s="18"/>
    </row>
    <row r="57" spans="2:41" x14ac:dyDescent="0.25">
      <c r="B57" s="1"/>
      <c r="C57" s="10"/>
      <c r="D57" s="28"/>
      <c r="E57" s="28"/>
      <c r="F57" s="1"/>
      <c r="G57" s="22"/>
      <c r="H57" s="43"/>
      <c r="I57" s="42"/>
      <c r="J57" s="25"/>
      <c r="K57" s="18"/>
      <c r="L57" s="1"/>
      <c r="M57" s="43"/>
      <c r="N57" s="42"/>
      <c r="O57" s="1"/>
      <c r="P57" s="1"/>
      <c r="Q57" s="1"/>
      <c r="R57" s="1"/>
      <c r="S57" s="124"/>
      <c r="T57" s="122"/>
      <c r="U57" s="49"/>
      <c r="V57" s="96"/>
      <c r="W57" s="51"/>
      <c r="X57" s="49"/>
      <c r="Y57" s="51"/>
      <c r="Z57" s="25"/>
      <c r="AA57" s="25"/>
      <c r="AB57" s="25"/>
      <c r="AC57" s="25"/>
      <c r="AD57" s="25"/>
      <c r="AE57" s="25"/>
      <c r="AF57" s="25"/>
      <c r="AG57" s="25"/>
      <c r="AH57" s="25"/>
      <c r="AI57" s="25"/>
      <c r="AJ57" s="18"/>
      <c r="AK57" s="1"/>
      <c r="AL57" s="1"/>
      <c r="AM57" s="1"/>
      <c r="AN57" s="1"/>
      <c r="AO57" s="18"/>
    </row>
    <row r="58" spans="2:41" x14ac:dyDescent="0.25">
      <c r="B58" s="1"/>
      <c r="C58" s="10"/>
      <c r="D58" s="28"/>
      <c r="E58" s="28"/>
      <c r="F58" s="1"/>
      <c r="G58" s="22"/>
      <c r="H58" s="43"/>
      <c r="I58" s="42"/>
      <c r="J58" s="25"/>
      <c r="K58" s="18"/>
      <c r="L58" s="1"/>
      <c r="M58" s="43"/>
      <c r="N58" s="42"/>
      <c r="O58" s="1"/>
      <c r="P58" s="1"/>
      <c r="Q58" s="1"/>
      <c r="R58" s="1"/>
      <c r="S58" s="124"/>
      <c r="T58" s="122"/>
      <c r="U58" s="49"/>
      <c r="V58" s="96"/>
      <c r="W58" s="51"/>
      <c r="X58" s="49"/>
      <c r="Y58" s="51"/>
      <c r="Z58" s="25"/>
      <c r="AA58" s="25"/>
      <c r="AB58" s="25"/>
      <c r="AC58" s="25"/>
      <c r="AD58" s="25"/>
      <c r="AE58" s="25"/>
      <c r="AF58" s="25"/>
      <c r="AG58" s="25"/>
      <c r="AH58" s="25"/>
      <c r="AI58" s="25"/>
      <c r="AJ58" s="18"/>
      <c r="AK58" s="1"/>
      <c r="AL58" s="1"/>
      <c r="AM58" s="1"/>
      <c r="AN58" s="1"/>
      <c r="AO58" s="18"/>
    </row>
    <row r="59" spans="2:41" x14ac:dyDescent="0.25">
      <c r="B59" s="1"/>
      <c r="C59" s="10"/>
      <c r="D59" s="28"/>
      <c r="E59" s="28"/>
      <c r="F59" s="1"/>
      <c r="G59" s="22"/>
      <c r="H59" s="43"/>
      <c r="I59" s="42"/>
      <c r="J59" s="25"/>
      <c r="K59" s="18"/>
      <c r="L59" s="1"/>
      <c r="M59" s="43"/>
      <c r="N59" s="42"/>
      <c r="O59" s="1"/>
      <c r="P59" s="1"/>
      <c r="Q59" s="1"/>
      <c r="R59" s="1"/>
      <c r="S59" s="124"/>
      <c r="T59" s="122"/>
      <c r="U59" s="49"/>
      <c r="V59" s="96"/>
      <c r="W59" s="51"/>
      <c r="X59" s="49"/>
      <c r="Y59" s="51"/>
      <c r="Z59" s="25"/>
      <c r="AA59" s="25"/>
      <c r="AB59" s="25"/>
      <c r="AC59" s="25"/>
      <c r="AD59" s="25"/>
      <c r="AE59" s="25"/>
      <c r="AF59" s="25"/>
      <c r="AG59" s="25"/>
      <c r="AH59" s="25"/>
      <c r="AI59" s="25"/>
      <c r="AJ59" s="18"/>
      <c r="AK59" s="1"/>
      <c r="AL59" s="1"/>
      <c r="AM59" s="1"/>
      <c r="AN59" s="1"/>
      <c r="AO59" s="18"/>
    </row>
    <row r="60" spans="2:41" x14ac:dyDescent="0.25">
      <c r="B60" s="1"/>
      <c r="C60" s="10"/>
      <c r="D60" s="28"/>
      <c r="E60" s="28"/>
      <c r="F60" s="1"/>
      <c r="G60" s="22"/>
      <c r="H60" s="43"/>
      <c r="I60" s="42"/>
      <c r="J60" s="25"/>
      <c r="K60" s="18"/>
      <c r="L60" s="1"/>
      <c r="M60" s="43"/>
      <c r="N60" s="42"/>
      <c r="O60" s="1"/>
      <c r="P60" s="1"/>
      <c r="Q60" s="1"/>
      <c r="R60" s="1"/>
      <c r="S60" s="124"/>
      <c r="T60" s="122"/>
      <c r="U60" s="49"/>
      <c r="V60" s="96"/>
      <c r="W60" s="51"/>
      <c r="X60" s="49"/>
      <c r="Y60" s="51"/>
      <c r="Z60" s="25"/>
      <c r="AA60" s="25"/>
      <c r="AB60" s="25"/>
      <c r="AC60" s="25"/>
      <c r="AD60" s="25"/>
      <c r="AE60" s="25"/>
      <c r="AF60" s="25"/>
      <c r="AG60" s="25"/>
      <c r="AH60" s="25"/>
      <c r="AI60" s="25"/>
      <c r="AJ60" s="18"/>
      <c r="AK60" s="1"/>
      <c r="AL60" s="1"/>
      <c r="AM60" s="1"/>
      <c r="AN60" s="1"/>
      <c r="AO60" s="18"/>
    </row>
    <row r="61" spans="2:41" x14ac:dyDescent="0.25">
      <c r="B61" s="1"/>
      <c r="C61" s="10"/>
      <c r="D61" s="28"/>
      <c r="E61" s="28"/>
      <c r="F61" s="1"/>
      <c r="G61" s="22"/>
      <c r="H61" s="43"/>
      <c r="I61" s="42"/>
      <c r="J61" s="25"/>
      <c r="K61" s="18"/>
      <c r="L61" s="1"/>
      <c r="M61" s="43"/>
      <c r="N61" s="42"/>
      <c r="O61" s="1"/>
      <c r="P61" s="1"/>
      <c r="Q61" s="1"/>
      <c r="R61" s="1"/>
      <c r="S61" s="124"/>
      <c r="T61" s="122"/>
      <c r="U61" s="49"/>
      <c r="V61" s="96"/>
      <c r="W61" s="51"/>
      <c r="X61" s="49"/>
      <c r="Y61" s="51"/>
      <c r="Z61" s="25"/>
      <c r="AA61" s="25"/>
      <c r="AB61" s="25"/>
      <c r="AC61" s="25"/>
      <c r="AD61" s="25"/>
      <c r="AE61" s="25"/>
      <c r="AF61" s="25"/>
      <c r="AG61" s="25"/>
      <c r="AH61" s="25"/>
      <c r="AI61" s="25"/>
      <c r="AJ61" s="18"/>
      <c r="AK61" s="1"/>
      <c r="AL61" s="1"/>
      <c r="AM61" s="1"/>
      <c r="AN61" s="1"/>
      <c r="AO61" s="18"/>
    </row>
    <row r="62" spans="2:41" x14ac:dyDescent="0.25">
      <c r="B62" s="1"/>
      <c r="C62" s="10"/>
      <c r="D62" s="28"/>
      <c r="E62" s="28"/>
      <c r="F62" s="1"/>
      <c r="G62" s="22"/>
      <c r="H62" s="43"/>
      <c r="I62" s="42"/>
      <c r="J62" s="25"/>
      <c r="K62" s="18"/>
      <c r="L62" s="1"/>
      <c r="M62" s="43"/>
      <c r="N62" s="42"/>
      <c r="O62" s="1"/>
      <c r="P62" s="1"/>
      <c r="Q62" s="1"/>
      <c r="R62" s="1"/>
      <c r="S62" s="124"/>
      <c r="T62" s="122"/>
      <c r="U62" s="49"/>
      <c r="V62" s="96"/>
      <c r="W62" s="51"/>
      <c r="X62" s="49"/>
      <c r="Y62" s="51"/>
      <c r="Z62" s="25"/>
      <c r="AA62" s="25"/>
      <c r="AB62" s="25"/>
      <c r="AC62" s="25"/>
      <c r="AD62" s="25"/>
      <c r="AE62" s="25"/>
      <c r="AF62" s="25"/>
      <c r="AG62" s="25"/>
      <c r="AH62" s="25"/>
      <c r="AI62" s="25"/>
      <c r="AJ62" s="18"/>
      <c r="AK62" s="1"/>
      <c r="AL62" s="1"/>
      <c r="AM62" s="1"/>
      <c r="AN62" s="1"/>
      <c r="AO62" s="18"/>
    </row>
    <row r="63" spans="2:41" x14ac:dyDescent="0.25">
      <c r="B63" s="1"/>
      <c r="C63" s="10"/>
      <c r="D63" s="28"/>
      <c r="E63" s="28"/>
      <c r="F63" s="1"/>
      <c r="G63" s="22"/>
      <c r="H63" s="43"/>
      <c r="I63" s="42"/>
      <c r="J63" s="25"/>
      <c r="K63" s="18"/>
      <c r="L63" s="1"/>
      <c r="M63" s="43"/>
      <c r="N63" s="42"/>
      <c r="O63" s="1"/>
      <c r="P63" s="1"/>
      <c r="Q63" s="1"/>
      <c r="R63" s="1"/>
      <c r="S63" s="124"/>
      <c r="T63" s="122"/>
      <c r="U63" s="49"/>
      <c r="V63" s="96"/>
      <c r="W63" s="51"/>
      <c r="X63" s="49"/>
      <c r="Y63" s="51"/>
      <c r="Z63" s="25"/>
      <c r="AA63" s="25"/>
      <c r="AB63" s="25"/>
      <c r="AC63" s="25"/>
      <c r="AD63" s="25"/>
      <c r="AE63" s="25"/>
      <c r="AF63" s="25"/>
      <c r="AG63" s="25"/>
      <c r="AH63" s="25"/>
      <c r="AI63" s="25"/>
      <c r="AJ63" s="18"/>
      <c r="AK63" s="1"/>
      <c r="AL63" s="1"/>
      <c r="AM63" s="1"/>
      <c r="AN63" s="1"/>
      <c r="AO63" s="18"/>
    </row>
    <row r="64" spans="2:41" x14ac:dyDescent="0.25">
      <c r="B64" s="1"/>
      <c r="C64" s="10"/>
      <c r="D64" s="28"/>
      <c r="E64" s="28"/>
      <c r="F64" s="1"/>
      <c r="G64" s="22"/>
      <c r="H64" s="43"/>
      <c r="I64" s="42"/>
      <c r="J64" s="25"/>
      <c r="K64" s="18"/>
      <c r="L64" s="1"/>
      <c r="M64" s="43"/>
      <c r="N64" s="42"/>
      <c r="O64" s="1"/>
      <c r="P64" s="1"/>
      <c r="Q64" s="1"/>
      <c r="R64" s="1"/>
      <c r="S64" s="124"/>
      <c r="T64" s="122"/>
      <c r="U64" s="49"/>
      <c r="V64" s="96"/>
      <c r="W64" s="51"/>
      <c r="X64" s="49"/>
      <c r="Y64" s="51"/>
      <c r="Z64" s="25"/>
      <c r="AA64" s="25"/>
      <c r="AB64" s="25"/>
      <c r="AC64" s="25"/>
      <c r="AD64" s="25"/>
      <c r="AE64" s="25"/>
      <c r="AF64" s="25"/>
      <c r="AG64" s="25"/>
      <c r="AH64" s="25"/>
      <c r="AI64" s="25"/>
      <c r="AJ64" s="18"/>
      <c r="AK64" s="1"/>
      <c r="AL64" s="1"/>
      <c r="AM64" s="1"/>
      <c r="AN64" s="1"/>
      <c r="AO64" s="18"/>
    </row>
    <row r="65" spans="2:41" x14ac:dyDescent="0.25">
      <c r="B65" s="1"/>
      <c r="C65" s="10"/>
      <c r="D65" s="28"/>
      <c r="E65" s="28"/>
      <c r="F65" s="1"/>
      <c r="G65" s="22"/>
      <c r="H65" s="43"/>
      <c r="I65" s="42"/>
      <c r="J65" s="25"/>
      <c r="K65" s="18"/>
      <c r="L65" s="1"/>
      <c r="M65" s="43"/>
      <c r="N65" s="42"/>
      <c r="O65" s="1"/>
      <c r="P65" s="1"/>
      <c r="Q65" s="1"/>
      <c r="R65" s="1"/>
      <c r="S65" s="124"/>
      <c r="T65" s="122"/>
      <c r="U65" s="49"/>
      <c r="V65" s="96"/>
      <c r="W65" s="51"/>
      <c r="X65" s="49"/>
      <c r="Y65" s="51"/>
      <c r="Z65" s="25"/>
      <c r="AA65" s="25"/>
      <c r="AB65" s="25"/>
      <c r="AC65" s="25"/>
      <c r="AD65" s="25"/>
      <c r="AE65" s="25"/>
      <c r="AF65" s="25"/>
      <c r="AG65" s="25"/>
      <c r="AH65" s="25"/>
      <c r="AI65" s="25"/>
      <c r="AJ65" s="18"/>
      <c r="AK65" s="1"/>
      <c r="AL65" s="1"/>
      <c r="AM65" s="1"/>
      <c r="AN65" s="1"/>
      <c r="AO65" s="18"/>
    </row>
    <row r="66" spans="2:41" x14ac:dyDescent="0.25">
      <c r="B66" s="1"/>
      <c r="C66" s="10"/>
      <c r="D66" s="28"/>
      <c r="E66" s="28"/>
      <c r="F66" s="1"/>
      <c r="G66" s="22"/>
      <c r="H66" s="43"/>
      <c r="I66" s="42"/>
      <c r="J66" s="25"/>
      <c r="K66" s="18"/>
      <c r="L66" s="1"/>
      <c r="M66" s="43"/>
      <c r="N66" s="42"/>
      <c r="O66" s="1"/>
      <c r="P66" s="1"/>
      <c r="Q66" s="1"/>
      <c r="R66" s="1"/>
      <c r="S66" s="124"/>
      <c r="T66" s="122"/>
      <c r="U66" s="49"/>
      <c r="V66" s="96"/>
      <c r="W66" s="51"/>
      <c r="X66" s="49"/>
      <c r="Y66" s="51"/>
      <c r="Z66" s="25"/>
      <c r="AA66" s="25"/>
      <c r="AB66" s="25"/>
      <c r="AC66" s="25"/>
      <c r="AD66" s="25"/>
      <c r="AE66" s="25"/>
      <c r="AF66" s="25"/>
      <c r="AG66" s="25"/>
      <c r="AH66" s="25"/>
      <c r="AI66" s="25"/>
      <c r="AJ66" s="18"/>
      <c r="AK66" s="1"/>
      <c r="AL66" s="1"/>
      <c r="AM66" s="1"/>
      <c r="AN66" s="1"/>
      <c r="AO66" s="18"/>
    </row>
    <row r="67" spans="2:41" x14ac:dyDescent="0.25">
      <c r="B67" s="1"/>
      <c r="C67" s="10"/>
      <c r="D67" s="28"/>
      <c r="E67" s="28"/>
      <c r="F67" s="1"/>
      <c r="G67" s="22"/>
      <c r="H67" s="43"/>
      <c r="I67" s="42"/>
      <c r="J67" s="25"/>
      <c r="K67" s="18"/>
      <c r="L67" s="1"/>
      <c r="M67" s="43"/>
      <c r="N67" s="42"/>
      <c r="O67" s="1"/>
      <c r="P67" s="1"/>
      <c r="Q67" s="1"/>
      <c r="R67" s="1"/>
      <c r="S67" s="124"/>
      <c r="T67" s="122"/>
      <c r="U67" s="49"/>
      <c r="V67" s="96"/>
      <c r="W67" s="51"/>
      <c r="X67" s="49"/>
      <c r="Y67" s="51"/>
      <c r="Z67" s="25"/>
      <c r="AA67" s="25"/>
      <c r="AB67" s="25"/>
      <c r="AC67" s="25"/>
      <c r="AD67" s="25"/>
      <c r="AE67" s="25"/>
      <c r="AF67" s="25"/>
      <c r="AG67" s="25"/>
      <c r="AH67" s="25"/>
      <c r="AI67" s="25"/>
      <c r="AJ67" s="18"/>
      <c r="AK67" s="1"/>
      <c r="AL67" s="1"/>
      <c r="AM67" s="1"/>
      <c r="AN67" s="1"/>
      <c r="AO67" s="18"/>
    </row>
    <row r="68" spans="2:41" x14ac:dyDescent="0.25">
      <c r="B68" s="1"/>
      <c r="C68" s="10"/>
      <c r="D68" s="28"/>
      <c r="E68" s="28"/>
      <c r="F68" s="1"/>
      <c r="G68" s="22"/>
      <c r="H68" s="43"/>
      <c r="I68" s="42"/>
      <c r="J68" s="25"/>
      <c r="K68" s="18"/>
      <c r="L68" s="1"/>
      <c r="M68" s="43"/>
      <c r="N68" s="42"/>
      <c r="O68" s="1"/>
      <c r="P68" s="1"/>
      <c r="Q68" s="1"/>
      <c r="R68" s="1"/>
      <c r="S68" s="124"/>
      <c r="T68" s="122"/>
      <c r="U68" s="49"/>
      <c r="V68" s="96"/>
      <c r="W68" s="51"/>
      <c r="X68" s="49"/>
      <c r="Y68" s="51"/>
      <c r="Z68" s="25"/>
      <c r="AA68" s="25"/>
      <c r="AB68" s="25"/>
      <c r="AC68" s="25"/>
      <c r="AD68" s="25"/>
      <c r="AE68" s="25"/>
      <c r="AF68" s="25"/>
      <c r="AG68" s="25"/>
      <c r="AH68" s="25"/>
      <c r="AI68" s="25"/>
      <c r="AJ68" s="18"/>
      <c r="AK68" s="1"/>
      <c r="AL68" s="1"/>
      <c r="AM68" s="1"/>
      <c r="AN68" s="1"/>
      <c r="AO68" s="18"/>
    </row>
    <row r="69" spans="2:41" x14ac:dyDescent="0.25">
      <c r="B69" s="1"/>
      <c r="C69" s="10"/>
      <c r="D69" s="28"/>
      <c r="E69" s="28"/>
      <c r="F69" s="1"/>
      <c r="G69" s="22"/>
      <c r="H69" s="43"/>
      <c r="I69" s="42"/>
      <c r="J69" s="25"/>
      <c r="K69" s="18"/>
      <c r="L69" s="1"/>
      <c r="M69" s="43"/>
      <c r="N69" s="42"/>
      <c r="O69" s="1"/>
      <c r="P69" s="1"/>
      <c r="Q69" s="1"/>
      <c r="R69" s="1"/>
      <c r="S69" s="124"/>
      <c r="T69" s="122"/>
      <c r="U69" s="49"/>
      <c r="V69" s="96"/>
      <c r="W69" s="51"/>
      <c r="X69" s="49"/>
      <c r="Y69" s="51"/>
      <c r="Z69" s="25"/>
      <c r="AA69" s="25"/>
      <c r="AB69" s="25"/>
      <c r="AC69" s="25"/>
      <c r="AD69" s="25"/>
      <c r="AE69" s="25"/>
      <c r="AF69" s="25"/>
      <c r="AG69" s="25"/>
      <c r="AH69" s="25"/>
      <c r="AI69" s="25"/>
      <c r="AJ69" s="18"/>
      <c r="AK69" s="1"/>
      <c r="AL69" s="1"/>
      <c r="AM69" s="1"/>
      <c r="AN69" s="1"/>
      <c r="AO69" s="18"/>
    </row>
    <row r="70" spans="2:41" x14ac:dyDescent="0.25">
      <c r="B70" s="1"/>
      <c r="C70" s="10"/>
      <c r="D70" s="28"/>
      <c r="E70" s="28"/>
      <c r="F70" s="1"/>
      <c r="G70" s="22"/>
      <c r="H70" s="43"/>
      <c r="I70" s="42"/>
      <c r="J70" s="25"/>
      <c r="K70" s="18"/>
      <c r="L70" s="1"/>
      <c r="M70" s="43"/>
      <c r="N70" s="42"/>
      <c r="O70" s="1"/>
      <c r="P70" s="1"/>
      <c r="Q70" s="1"/>
      <c r="R70" s="1"/>
      <c r="S70" s="124"/>
      <c r="T70" s="122"/>
      <c r="U70" s="49"/>
      <c r="V70" s="96"/>
      <c r="W70" s="51"/>
      <c r="X70" s="49"/>
      <c r="Y70" s="51"/>
      <c r="Z70" s="25"/>
      <c r="AA70" s="25"/>
      <c r="AB70" s="25"/>
      <c r="AC70" s="25"/>
      <c r="AD70" s="25"/>
      <c r="AE70" s="25"/>
      <c r="AF70" s="25"/>
      <c r="AG70" s="25"/>
      <c r="AH70" s="25"/>
      <c r="AI70" s="25"/>
      <c r="AJ70" s="18"/>
      <c r="AK70" s="1"/>
      <c r="AL70" s="1"/>
      <c r="AM70" s="1"/>
      <c r="AN70" s="1"/>
      <c r="AO70" s="18"/>
    </row>
    <row r="71" spans="2:41" x14ac:dyDescent="0.25">
      <c r="B71" s="1"/>
      <c r="C71" s="10"/>
      <c r="D71" s="28"/>
      <c r="E71" s="28"/>
      <c r="F71" s="1"/>
      <c r="G71" s="22"/>
      <c r="H71" s="43"/>
      <c r="I71" s="42"/>
      <c r="J71" s="25"/>
      <c r="K71" s="18"/>
      <c r="L71" s="1"/>
      <c r="M71" s="43"/>
      <c r="N71" s="42"/>
      <c r="O71" s="1"/>
      <c r="P71" s="1"/>
      <c r="Q71" s="1"/>
      <c r="R71" s="1"/>
      <c r="S71" s="124"/>
      <c r="T71" s="122"/>
      <c r="U71" s="49"/>
      <c r="V71" s="96"/>
      <c r="W71" s="51"/>
      <c r="X71" s="49"/>
      <c r="Y71" s="51"/>
      <c r="Z71" s="25"/>
      <c r="AA71" s="25"/>
      <c r="AB71" s="25"/>
      <c r="AC71" s="25"/>
      <c r="AD71" s="25"/>
      <c r="AE71" s="25"/>
      <c r="AF71" s="25"/>
      <c r="AG71" s="25"/>
      <c r="AH71" s="25"/>
      <c r="AI71" s="25"/>
      <c r="AJ71" s="18"/>
      <c r="AK71" s="1"/>
      <c r="AL71" s="1"/>
      <c r="AM71" s="1"/>
      <c r="AN71" s="1"/>
      <c r="AO71" s="18"/>
    </row>
    <row r="72" spans="2:41" x14ac:dyDescent="0.25">
      <c r="B72" s="1"/>
      <c r="C72" s="10"/>
      <c r="D72" s="28"/>
      <c r="E72" s="28"/>
      <c r="F72" s="1"/>
      <c r="G72" s="22"/>
      <c r="H72" s="43"/>
      <c r="I72" s="42"/>
      <c r="J72" s="25"/>
      <c r="K72" s="18"/>
      <c r="L72" s="1"/>
      <c r="M72" s="43"/>
      <c r="N72" s="42"/>
      <c r="O72" s="1"/>
      <c r="P72" s="1"/>
      <c r="Q72" s="1"/>
      <c r="R72" s="1"/>
      <c r="S72" s="124"/>
      <c r="T72" s="122"/>
      <c r="U72" s="49"/>
      <c r="V72" s="96"/>
      <c r="W72" s="51"/>
      <c r="X72" s="49"/>
      <c r="Y72" s="51"/>
      <c r="Z72" s="25"/>
      <c r="AA72" s="25"/>
      <c r="AB72" s="25"/>
      <c r="AC72" s="25"/>
      <c r="AD72" s="25"/>
      <c r="AE72" s="25"/>
      <c r="AF72" s="25"/>
      <c r="AG72" s="25"/>
      <c r="AH72" s="25"/>
      <c r="AI72" s="25"/>
      <c r="AJ72" s="18"/>
      <c r="AK72" s="1"/>
      <c r="AL72" s="1"/>
      <c r="AM72" s="1"/>
      <c r="AN72" s="1"/>
      <c r="AO72" s="18"/>
    </row>
    <row r="73" spans="2:41" x14ac:dyDescent="0.25">
      <c r="B73" s="1"/>
      <c r="C73" s="10"/>
      <c r="D73" s="28"/>
      <c r="E73" s="28"/>
      <c r="F73" s="1"/>
      <c r="G73" s="22"/>
      <c r="H73" s="43"/>
      <c r="I73" s="42"/>
      <c r="J73" s="25"/>
      <c r="K73" s="18"/>
      <c r="L73" s="1"/>
      <c r="M73" s="43"/>
      <c r="N73" s="42"/>
      <c r="O73" s="1"/>
      <c r="P73" s="1"/>
      <c r="Q73" s="1"/>
      <c r="R73" s="1"/>
      <c r="S73" s="124"/>
      <c r="T73" s="122"/>
      <c r="U73" s="49"/>
      <c r="V73" s="96"/>
      <c r="W73" s="51"/>
      <c r="X73" s="49"/>
      <c r="Y73" s="51"/>
      <c r="Z73" s="25"/>
      <c r="AA73" s="25"/>
      <c r="AB73" s="25"/>
      <c r="AC73" s="25"/>
      <c r="AD73" s="25"/>
      <c r="AE73" s="25"/>
      <c r="AF73" s="25"/>
      <c r="AG73" s="25"/>
      <c r="AH73" s="25"/>
      <c r="AI73" s="25"/>
      <c r="AJ73" s="18"/>
      <c r="AK73" s="1"/>
      <c r="AL73" s="1"/>
      <c r="AM73" s="1"/>
      <c r="AN73" s="1"/>
      <c r="AO73" s="18"/>
    </row>
    <row r="74" spans="2:41" x14ac:dyDescent="0.25">
      <c r="B74" s="1"/>
      <c r="C74" s="10"/>
      <c r="D74" s="28"/>
      <c r="E74" s="28"/>
      <c r="F74" s="1"/>
      <c r="G74" s="22"/>
      <c r="H74" s="43"/>
      <c r="I74" s="42"/>
      <c r="J74" s="25"/>
      <c r="K74" s="18"/>
      <c r="L74" s="1"/>
      <c r="M74" s="43"/>
      <c r="N74" s="42"/>
      <c r="O74" s="1"/>
      <c r="P74" s="1"/>
      <c r="Q74" s="1"/>
      <c r="R74" s="1"/>
      <c r="S74" s="124"/>
      <c r="T74" s="122"/>
      <c r="U74" s="49"/>
      <c r="V74" s="96"/>
      <c r="W74" s="51"/>
      <c r="X74" s="49"/>
      <c r="Y74" s="51"/>
      <c r="Z74" s="25"/>
      <c r="AA74" s="25"/>
      <c r="AB74" s="25"/>
      <c r="AC74" s="25"/>
      <c r="AD74" s="25"/>
      <c r="AE74" s="25"/>
      <c r="AF74" s="25"/>
      <c r="AG74" s="25"/>
      <c r="AH74" s="25"/>
      <c r="AI74" s="25"/>
      <c r="AJ74" s="18"/>
      <c r="AK74" s="1"/>
      <c r="AL74" s="1"/>
      <c r="AM74" s="1"/>
      <c r="AN74" s="1"/>
      <c r="AO74" s="18"/>
    </row>
    <row r="75" spans="2:41" x14ac:dyDescent="0.25">
      <c r="B75" s="1"/>
      <c r="C75" s="10"/>
      <c r="D75" s="28"/>
      <c r="E75" s="28"/>
      <c r="F75" s="1"/>
      <c r="G75" s="22"/>
      <c r="H75" s="43"/>
      <c r="I75" s="42"/>
      <c r="J75" s="25"/>
      <c r="K75" s="18"/>
      <c r="L75" s="1"/>
      <c r="M75" s="43"/>
      <c r="N75" s="42"/>
      <c r="O75" s="1"/>
      <c r="P75" s="1"/>
      <c r="Q75" s="1"/>
      <c r="R75" s="1"/>
      <c r="S75" s="124"/>
      <c r="T75" s="122"/>
      <c r="U75" s="49"/>
      <c r="V75" s="96"/>
      <c r="W75" s="51"/>
      <c r="X75" s="49"/>
      <c r="Y75" s="51"/>
      <c r="Z75" s="25"/>
      <c r="AA75" s="25"/>
      <c r="AB75" s="25"/>
      <c r="AC75" s="25"/>
      <c r="AD75" s="25"/>
      <c r="AE75" s="25"/>
      <c r="AF75" s="25"/>
      <c r="AG75" s="25"/>
      <c r="AH75" s="25"/>
      <c r="AI75" s="25"/>
      <c r="AJ75" s="18"/>
      <c r="AK75" s="1"/>
      <c r="AL75" s="1"/>
      <c r="AM75" s="1"/>
      <c r="AN75" s="1"/>
      <c r="AO75" s="18"/>
    </row>
    <row r="76" spans="2:41" x14ac:dyDescent="0.25">
      <c r="B76" s="1"/>
      <c r="C76" s="10"/>
      <c r="D76" s="28"/>
      <c r="E76" s="28"/>
      <c r="F76" s="1"/>
      <c r="G76" s="22"/>
      <c r="H76" s="43"/>
      <c r="I76" s="42"/>
      <c r="J76" s="25"/>
      <c r="K76" s="18"/>
      <c r="L76" s="1"/>
      <c r="M76" s="43"/>
      <c r="N76" s="42"/>
      <c r="O76" s="1"/>
      <c r="P76" s="1"/>
      <c r="Q76" s="1"/>
      <c r="R76" s="1"/>
      <c r="S76" s="124"/>
      <c r="T76" s="122"/>
      <c r="U76" s="49"/>
      <c r="V76" s="96"/>
      <c r="W76" s="51"/>
      <c r="X76" s="49"/>
      <c r="Y76" s="51"/>
      <c r="Z76" s="25"/>
      <c r="AA76" s="25"/>
      <c r="AB76" s="25"/>
      <c r="AC76" s="25"/>
      <c r="AD76" s="25"/>
      <c r="AE76" s="25"/>
      <c r="AF76" s="25"/>
      <c r="AG76" s="25"/>
      <c r="AH76" s="25"/>
      <c r="AI76" s="25"/>
      <c r="AJ76" s="18"/>
      <c r="AK76" s="1"/>
      <c r="AL76" s="1"/>
      <c r="AM76" s="1"/>
      <c r="AN76" s="1"/>
      <c r="AO76" s="18"/>
    </row>
    <row r="77" spans="2:41" x14ac:dyDescent="0.25">
      <c r="B77" s="1"/>
      <c r="C77" s="10"/>
      <c r="D77" s="28"/>
      <c r="E77" s="28"/>
      <c r="F77" s="1"/>
      <c r="G77" s="22"/>
      <c r="H77" s="43"/>
      <c r="I77" s="42"/>
      <c r="J77" s="25"/>
      <c r="K77" s="18"/>
      <c r="L77" s="1"/>
      <c r="M77" s="43"/>
      <c r="N77" s="42"/>
      <c r="O77" s="1"/>
      <c r="P77" s="1"/>
      <c r="Q77" s="1"/>
      <c r="R77" s="1"/>
      <c r="S77" s="124"/>
      <c r="T77" s="122"/>
      <c r="U77" s="49"/>
      <c r="V77" s="96"/>
      <c r="W77" s="51"/>
      <c r="X77" s="49"/>
      <c r="Y77" s="51"/>
      <c r="Z77" s="25"/>
      <c r="AA77" s="25"/>
      <c r="AB77" s="25"/>
      <c r="AC77" s="25"/>
      <c r="AD77" s="25"/>
      <c r="AE77" s="25"/>
      <c r="AF77" s="25"/>
      <c r="AG77" s="25"/>
      <c r="AH77" s="25"/>
      <c r="AI77" s="25"/>
      <c r="AJ77" s="18"/>
      <c r="AK77" s="1"/>
      <c r="AL77" s="1"/>
      <c r="AM77" s="1"/>
      <c r="AN77" s="1"/>
      <c r="AO77" s="18"/>
    </row>
    <row r="78" spans="2:41" x14ac:dyDescent="0.25">
      <c r="B78" s="1"/>
      <c r="C78" s="10"/>
      <c r="D78" s="28"/>
      <c r="E78" s="28"/>
      <c r="F78" s="1"/>
      <c r="G78" s="22"/>
      <c r="H78" s="43"/>
      <c r="I78" s="42"/>
      <c r="J78" s="25"/>
      <c r="K78" s="18"/>
      <c r="L78" s="1"/>
      <c r="M78" s="43"/>
      <c r="N78" s="42"/>
      <c r="O78" s="1"/>
      <c r="P78" s="1"/>
      <c r="Q78" s="1"/>
      <c r="R78" s="1"/>
      <c r="S78" s="124"/>
      <c r="T78" s="122"/>
      <c r="U78" s="49"/>
      <c r="V78" s="96"/>
      <c r="W78" s="51"/>
      <c r="X78" s="49"/>
      <c r="Y78" s="51"/>
      <c r="Z78" s="25"/>
      <c r="AA78" s="25"/>
      <c r="AB78" s="25"/>
      <c r="AC78" s="25"/>
      <c r="AD78" s="25"/>
      <c r="AE78" s="25"/>
      <c r="AF78" s="25"/>
      <c r="AG78" s="25"/>
      <c r="AH78" s="25"/>
      <c r="AI78" s="25"/>
      <c r="AJ78" s="18"/>
      <c r="AK78" s="1"/>
      <c r="AL78" s="1"/>
      <c r="AM78" s="1"/>
      <c r="AN78" s="1"/>
      <c r="AO78" s="18"/>
    </row>
    <row r="79" spans="2:41" x14ac:dyDescent="0.25">
      <c r="B79" s="1"/>
      <c r="C79" s="10"/>
      <c r="D79" s="28"/>
      <c r="E79" s="28"/>
      <c r="F79" s="1"/>
      <c r="G79" s="22"/>
      <c r="H79" s="43"/>
      <c r="I79" s="42"/>
      <c r="J79" s="25"/>
      <c r="K79" s="18"/>
      <c r="L79" s="1"/>
      <c r="M79" s="43"/>
      <c r="N79" s="42"/>
      <c r="O79" s="1"/>
      <c r="P79" s="1"/>
      <c r="Q79" s="1"/>
      <c r="R79" s="1"/>
      <c r="S79" s="124"/>
      <c r="T79" s="122"/>
      <c r="U79" s="49"/>
      <c r="V79" s="96"/>
      <c r="W79" s="51"/>
      <c r="X79" s="49"/>
      <c r="Y79" s="51"/>
      <c r="Z79" s="25"/>
      <c r="AA79" s="25"/>
      <c r="AB79" s="25"/>
      <c r="AC79" s="25"/>
      <c r="AD79" s="25"/>
      <c r="AE79" s="25"/>
      <c r="AF79" s="25"/>
      <c r="AG79" s="25"/>
      <c r="AH79" s="25"/>
      <c r="AI79" s="25"/>
      <c r="AJ79" s="18"/>
      <c r="AK79" s="1"/>
      <c r="AL79" s="1"/>
      <c r="AM79" s="1"/>
      <c r="AN79" s="1"/>
      <c r="AO79" s="18"/>
    </row>
    <row r="80" spans="2:41" x14ac:dyDescent="0.25">
      <c r="B80" s="1"/>
      <c r="C80" s="10"/>
      <c r="D80" s="28"/>
      <c r="E80" s="28"/>
      <c r="F80" s="1"/>
      <c r="G80" s="22"/>
      <c r="H80" s="43"/>
      <c r="I80" s="42"/>
      <c r="J80" s="25"/>
      <c r="K80" s="18"/>
      <c r="L80" s="1"/>
      <c r="M80" s="43"/>
      <c r="N80" s="42"/>
      <c r="O80" s="1"/>
      <c r="P80" s="1"/>
      <c r="Q80" s="1"/>
      <c r="R80" s="1"/>
      <c r="S80" s="124"/>
      <c r="T80" s="122"/>
      <c r="U80" s="49"/>
      <c r="V80" s="96"/>
      <c r="W80" s="51"/>
      <c r="X80" s="49"/>
      <c r="Y80" s="51"/>
      <c r="Z80" s="25"/>
      <c r="AA80" s="25"/>
      <c r="AB80" s="25"/>
      <c r="AC80" s="25"/>
      <c r="AD80" s="25"/>
      <c r="AE80" s="25"/>
      <c r="AF80" s="25"/>
      <c r="AG80" s="25"/>
      <c r="AH80" s="25"/>
      <c r="AI80" s="25"/>
      <c r="AJ80" s="18"/>
      <c r="AK80" s="1"/>
      <c r="AL80" s="1"/>
      <c r="AM80" s="1"/>
      <c r="AN80" s="1"/>
      <c r="AO80" s="18"/>
    </row>
    <row r="81" spans="2:41" x14ac:dyDescent="0.25">
      <c r="B81" s="1"/>
      <c r="C81" s="10"/>
      <c r="D81" s="28"/>
      <c r="E81" s="28"/>
      <c r="F81" s="1"/>
      <c r="G81" s="22"/>
      <c r="H81" s="43"/>
      <c r="I81" s="42"/>
      <c r="J81" s="25"/>
      <c r="K81" s="18"/>
      <c r="L81" s="1"/>
      <c r="M81" s="43"/>
      <c r="N81" s="42"/>
      <c r="O81" s="1"/>
      <c r="P81" s="1"/>
      <c r="Q81" s="1"/>
      <c r="R81" s="1"/>
      <c r="S81" s="124"/>
      <c r="T81" s="122"/>
      <c r="U81" s="49"/>
      <c r="V81" s="96"/>
      <c r="W81" s="51"/>
      <c r="X81" s="49"/>
      <c r="Y81" s="51"/>
      <c r="Z81" s="25"/>
      <c r="AA81" s="25"/>
      <c r="AB81" s="25"/>
      <c r="AC81" s="25"/>
      <c r="AD81" s="25"/>
      <c r="AE81" s="25"/>
      <c r="AF81" s="25"/>
      <c r="AG81" s="25"/>
      <c r="AH81" s="25"/>
      <c r="AI81" s="25"/>
      <c r="AJ81" s="18"/>
      <c r="AK81" s="1"/>
      <c r="AL81" s="1"/>
      <c r="AM81" s="1"/>
      <c r="AN81" s="1"/>
      <c r="AO81" s="18"/>
    </row>
    <row r="82" spans="2:41" x14ac:dyDescent="0.25">
      <c r="B82" s="1"/>
      <c r="C82" s="10"/>
      <c r="D82" s="28"/>
      <c r="E82" s="28"/>
      <c r="F82" s="1"/>
      <c r="G82" s="22"/>
      <c r="H82" s="43"/>
      <c r="I82" s="42"/>
      <c r="J82" s="25"/>
      <c r="K82" s="18"/>
      <c r="L82" s="1"/>
      <c r="M82" s="43"/>
      <c r="N82" s="42"/>
      <c r="O82" s="1"/>
      <c r="P82" s="1"/>
      <c r="Q82" s="1"/>
      <c r="R82" s="1"/>
      <c r="S82" s="124"/>
      <c r="T82" s="122"/>
      <c r="U82" s="49"/>
      <c r="V82" s="96"/>
      <c r="W82" s="51"/>
      <c r="X82" s="49"/>
      <c r="Y82" s="51"/>
      <c r="Z82" s="25"/>
      <c r="AA82" s="25"/>
      <c r="AB82" s="25"/>
      <c r="AC82" s="25"/>
      <c r="AD82" s="25"/>
      <c r="AE82" s="25"/>
      <c r="AF82" s="25"/>
      <c r="AG82" s="25"/>
      <c r="AH82" s="25"/>
      <c r="AI82" s="25"/>
      <c r="AJ82" s="18"/>
      <c r="AK82" s="1"/>
      <c r="AL82" s="1"/>
      <c r="AM82" s="1"/>
      <c r="AN82" s="1"/>
      <c r="AO82" s="18"/>
    </row>
    <row r="83" spans="2:41" x14ac:dyDescent="0.25">
      <c r="B83" s="1"/>
      <c r="C83" s="10"/>
      <c r="D83" s="28"/>
      <c r="E83" s="28"/>
      <c r="F83" s="1"/>
      <c r="G83" s="22"/>
      <c r="H83" s="43"/>
      <c r="I83" s="42"/>
      <c r="J83" s="25"/>
      <c r="K83" s="18"/>
      <c r="L83" s="1"/>
      <c r="M83" s="43"/>
      <c r="N83" s="42"/>
      <c r="O83" s="1"/>
      <c r="P83" s="1"/>
      <c r="Q83" s="1"/>
      <c r="R83" s="1"/>
      <c r="S83" s="124"/>
      <c r="T83" s="122"/>
      <c r="U83" s="49"/>
      <c r="V83" s="96"/>
      <c r="W83" s="51"/>
      <c r="X83" s="49"/>
      <c r="Y83" s="51"/>
      <c r="Z83" s="25"/>
      <c r="AA83" s="25"/>
      <c r="AB83" s="25"/>
      <c r="AC83" s="25"/>
      <c r="AD83" s="25"/>
      <c r="AE83" s="25"/>
      <c r="AF83" s="25"/>
      <c r="AG83" s="25"/>
      <c r="AH83" s="25"/>
      <c r="AI83" s="25"/>
      <c r="AJ83" s="18"/>
      <c r="AK83" s="1"/>
      <c r="AL83" s="1"/>
      <c r="AM83" s="1"/>
      <c r="AN83" s="1"/>
      <c r="AO83" s="18"/>
    </row>
    <row r="84" spans="2:41" x14ac:dyDescent="0.25">
      <c r="B84" s="1"/>
      <c r="C84" s="10"/>
      <c r="D84" s="28"/>
      <c r="E84" s="28"/>
      <c r="F84" s="1"/>
      <c r="G84" s="22"/>
      <c r="H84" s="43"/>
      <c r="I84" s="42"/>
      <c r="J84" s="25"/>
      <c r="K84" s="18"/>
      <c r="L84" s="1"/>
      <c r="M84" s="43"/>
      <c r="N84" s="42"/>
      <c r="O84" s="1"/>
      <c r="P84" s="1"/>
      <c r="Q84" s="1"/>
      <c r="R84" s="1"/>
      <c r="S84" s="124"/>
      <c r="T84" s="122"/>
      <c r="U84" s="49"/>
      <c r="V84" s="96"/>
      <c r="W84" s="51"/>
      <c r="X84" s="49"/>
      <c r="Y84" s="51"/>
      <c r="Z84" s="25"/>
      <c r="AA84" s="25"/>
      <c r="AB84" s="25"/>
      <c r="AC84" s="25"/>
      <c r="AD84" s="25"/>
      <c r="AE84" s="25"/>
      <c r="AF84" s="25"/>
      <c r="AG84" s="25"/>
      <c r="AH84" s="25"/>
      <c r="AI84" s="25"/>
      <c r="AJ84" s="18"/>
      <c r="AK84" s="1"/>
      <c r="AL84" s="1"/>
      <c r="AM84" s="1"/>
      <c r="AN84" s="1"/>
      <c r="AO84" s="18"/>
    </row>
    <row r="85" spans="2:41" x14ac:dyDescent="0.25">
      <c r="B85" s="1"/>
      <c r="C85" s="10"/>
      <c r="D85" s="28"/>
      <c r="E85" s="28"/>
      <c r="F85" s="1"/>
      <c r="G85" s="22"/>
      <c r="H85" s="43"/>
      <c r="I85" s="42"/>
      <c r="J85" s="25"/>
      <c r="K85" s="18"/>
      <c r="L85" s="1"/>
      <c r="M85" s="43"/>
      <c r="N85" s="42"/>
      <c r="O85" s="1"/>
      <c r="P85" s="1"/>
      <c r="Q85" s="1"/>
      <c r="R85" s="1"/>
      <c r="S85" s="124"/>
      <c r="T85" s="122"/>
      <c r="U85" s="49"/>
      <c r="V85" s="96"/>
      <c r="W85" s="51"/>
      <c r="X85" s="49"/>
      <c r="Y85" s="51"/>
      <c r="Z85" s="25"/>
      <c r="AA85" s="25"/>
      <c r="AB85" s="25"/>
      <c r="AC85" s="25"/>
      <c r="AD85" s="25"/>
      <c r="AE85" s="25"/>
      <c r="AF85" s="25"/>
      <c r="AG85" s="25"/>
      <c r="AH85" s="25"/>
      <c r="AI85" s="25"/>
      <c r="AJ85" s="18"/>
      <c r="AK85" s="1"/>
      <c r="AL85" s="1"/>
      <c r="AM85" s="1"/>
      <c r="AN85" s="1"/>
      <c r="AO85" s="18"/>
    </row>
    <row r="86" spans="2:41" x14ac:dyDescent="0.25">
      <c r="B86" s="1"/>
      <c r="C86" s="10"/>
      <c r="D86" s="28"/>
      <c r="E86" s="28"/>
      <c r="F86" s="1"/>
      <c r="G86" s="22"/>
      <c r="H86" s="43"/>
      <c r="I86" s="42"/>
      <c r="J86" s="25"/>
      <c r="K86" s="18"/>
      <c r="L86" s="1"/>
      <c r="M86" s="43"/>
      <c r="N86" s="42"/>
      <c r="O86" s="1"/>
      <c r="P86" s="1"/>
      <c r="Q86" s="1"/>
      <c r="R86" s="1"/>
      <c r="S86" s="124"/>
      <c r="T86" s="122"/>
      <c r="U86" s="49"/>
      <c r="V86" s="96"/>
      <c r="W86" s="51"/>
      <c r="X86" s="49"/>
      <c r="Y86" s="51"/>
      <c r="Z86" s="25"/>
      <c r="AA86" s="25"/>
      <c r="AB86" s="25"/>
      <c r="AC86" s="25"/>
      <c r="AD86" s="25"/>
      <c r="AE86" s="25"/>
      <c r="AF86" s="25"/>
      <c r="AG86" s="25"/>
      <c r="AH86" s="25"/>
      <c r="AI86" s="25"/>
      <c r="AJ86" s="18"/>
      <c r="AK86" s="1"/>
      <c r="AL86" s="1"/>
      <c r="AM86" s="1"/>
      <c r="AN86" s="1"/>
      <c r="AO86" s="18"/>
    </row>
    <row r="87" spans="2:41" x14ac:dyDescent="0.25">
      <c r="B87" s="1"/>
      <c r="C87" s="10"/>
      <c r="D87" s="28"/>
      <c r="E87" s="28"/>
      <c r="F87" s="1"/>
      <c r="G87" s="22"/>
      <c r="H87" s="43"/>
      <c r="I87" s="42"/>
      <c r="J87" s="25"/>
      <c r="K87" s="18"/>
      <c r="L87" s="1"/>
      <c r="M87" s="43"/>
      <c r="N87" s="42"/>
      <c r="O87" s="1"/>
      <c r="P87" s="1"/>
      <c r="Q87" s="1"/>
      <c r="R87" s="1"/>
      <c r="S87" s="124"/>
      <c r="T87" s="122"/>
      <c r="U87" s="49"/>
      <c r="V87" s="96"/>
      <c r="W87" s="51"/>
      <c r="X87" s="49"/>
      <c r="Y87" s="51"/>
      <c r="Z87" s="25"/>
      <c r="AA87" s="25"/>
      <c r="AB87" s="25"/>
      <c r="AC87" s="25"/>
      <c r="AD87" s="25"/>
      <c r="AE87" s="25"/>
      <c r="AF87" s="25"/>
      <c r="AG87" s="25"/>
      <c r="AH87" s="25"/>
      <c r="AI87" s="25"/>
      <c r="AJ87" s="18"/>
      <c r="AK87" s="1"/>
      <c r="AL87" s="1"/>
      <c r="AM87" s="1"/>
      <c r="AN87" s="1"/>
      <c r="AO87" s="18"/>
    </row>
    <row r="88" spans="2:41" x14ac:dyDescent="0.25">
      <c r="B88" s="1"/>
      <c r="C88" s="10"/>
      <c r="D88" s="28"/>
      <c r="E88" s="28"/>
      <c r="F88" s="1"/>
      <c r="G88" s="22"/>
      <c r="H88" s="43"/>
      <c r="I88" s="42"/>
      <c r="J88" s="25"/>
      <c r="K88" s="18"/>
      <c r="L88" s="1"/>
      <c r="M88" s="43"/>
      <c r="N88" s="42"/>
      <c r="O88" s="1"/>
      <c r="P88" s="1"/>
      <c r="Q88" s="1"/>
      <c r="R88" s="1"/>
      <c r="S88" s="124"/>
      <c r="T88" s="122"/>
      <c r="U88" s="49"/>
      <c r="V88" s="96"/>
      <c r="W88" s="51"/>
      <c r="X88" s="49"/>
      <c r="Y88" s="51"/>
      <c r="Z88" s="25"/>
      <c r="AA88" s="25"/>
      <c r="AB88" s="25"/>
      <c r="AC88" s="25"/>
      <c r="AD88" s="25"/>
      <c r="AE88" s="25"/>
      <c r="AF88" s="25"/>
      <c r="AG88" s="25"/>
      <c r="AH88" s="25"/>
      <c r="AI88" s="25"/>
      <c r="AJ88" s="18"/>
      <c r="AK88" s="1"/>
      <c r="AL88" s="1"/>
      <c r="AM88" s="1"/>
      <c r="AN88" s="1"/>
      <c r="AO88" s="18"/>
    </row>
    <row r="89" spans="2:41" x14ac:dyDescent="0.25">
      <c r="B89" s="1"/>
      <c r="C89" s="10"/>
      <c r="D89" s="28"/>
      <c r="E89" s="28"/>
      <c r="F89" s="1"/>
      <c r="G89" s="22"/>
      <c r="H89" s="43"/>
      <c r="I89" s="42"/>
      <c r="J89" s="25"/>
      <c r="K89" s="18"/>
      <c r="L89" s="1"/>
      <c r="M89" s="43"/>
      <c r="N89" s="42"/>
      <c r="O89" s="1"/>
      <c r="P89" s="1"/>
      <c r="Q89" s="1"/>
      <c r="R89" s="1"/>
      <c r="S89" s="124"/>
      <c r="T89" s="122"/>
      <c r="U89" s="49"/>
      <c r="V89" s="96"/>
      <c r="W89" s="51"/>
      <c r="X89" s="49"/>
      <c r="Y89" s="51"/>
      <c r="Z89" s="25"/>
      <c r="AA89" s="25"/>
      <c r="AB89" s="25"/>
      <c r="AC89" s="25"/>
      <c r="AD89" s="25"/>
      <c r="AE89" s="25"/>
      <c r="AF89" s="25"/>
      <c r="AG89" s="25"/>
      <c r="AH89" s="25"/>
      <c r="AI89" s="25"/>
      <c r="AJ89" s="18"/>
      <c r="AK89" s="1"/>
      <c r="AL89" s="1"/>
      <c r="AM89" s="1"/>
      <c r="AN89" s="1"/>
      <c r="AO89" s="18"/>
    </row>
    <row r="90" spans="2:41" x14ac:dyDescent="0.25">
      <c r="B90" s="1"/>
      <c r="C90" s="10"/>
      <c r="D90" s="28"/>
      <c r="E90" s="28"/>
      <c r="F90" s="1"/>
      <c r="G90" s="22"/>
      <c r="H90" s="43"/>
      <c r="I90" s="42"/>
      <c r="J90" s="25"/>
      <c r="K90" s="18"/>
      <c r="L90" s="1"/>
      <c r="M90" s="43"/>
      <c r="N90" s="42"/>
      <c r="O90" s="1"/>
      <c r="P90" s="1"/>
      <c r="Q90" s="1"/>
      <c r="R90" s="1"/>
      <c r="S90" s="124"/>
      <c r="T90" s="122"/>
      <c r="U90" s="49"/>
      <c r="V90" s="96"/>
      <c r="W90" s="51"/>
      <c r="X90" s="49"/>
      <c r="Y90" s="51"/>
      <c r="Z90" s="25"/>
      <c r="AA90" s="25"/>
      <c r="AB90" s="25"/>
      <c r="AC90" s="25"/>
      <c r="AD90" s="25"/>
      <c r="AE90" s="25"/>
      <c r="AF90" s="25"/>
      <c r="AG90" s="25"/>
      <c r="AH90" s="25"/>
      <c r="AI90" s="25"/>
      <c r="AJ90" s="18"/>
      <c r="AK90" s="1"/>
      <c r="AL90" s="1"/>
      <c r="AM90" s="1"/>
      <c r="AN90" s="1"/>
      <c r="AO90" s="18"/>
    </row>
    <row r="91" spans="2:41" x14ac:dyDescent="0.25">
      <c r="B91" s="1"/>
      <c r="C91" s="10"/>
      <c r="D91" s="28"/>
      <c r="E91" s="28"/>
      <c r="F91" s="1"/>
      <c r="G91" s="22"/>
      <c r="H91" s="43"/>
      <c r="I91" s="42"/>
      <c r="J91" s="25"/>
      <c r="K91" s="18"/>
      <c r="L91" s="1"/>
      <c r="M91" s="43"/>
      <c r="N91" s="42"/>
      <c r="O91" s="1"/>
      <c r="P91" s="1"/>
      <c r="Q91" s="1"/>
      <c r="R91" s="1"/>
      <c r="S91" s="124"/>
      <c r="T91" s="122"/>
      <c r="U91" s="49"/>
      <c r="V91" s="96"/>
      <c r="W91" s="51"/>
      <c r="X91" s="49"/>
      <c r="Y91" s="51"/>
      <c r="Z91" s="25"/>
      <c r="AA91" s="25"/>
      <c r="AB91" s="25"/>
      <c r="AC91" s="25"/>
      <c r="AD91" s="25"/>
      <c r="AE91" s="25"/>
      <c r="AF91" s="25"/>
      <c r="AG91" s="25"/>
      <c r="AH91" s="25"/>
      <c r="AI91" s="25"/>
      <c r="AJ91" s="18"/>
      <c r="AK91" s="1"/>
      <c r="AL91" s="1"/>
      <c r="AM91" s="1"/>
      <c r="AN91" s="1"/>
      <c r="AO91" s="18"/>
    </row>
    <row r="92" spans="2:41" x14ac:dyDescent="0.25">
      <c r="B92" s="1"/>
      <c r="C92" s="10"/>
      <c r="D92" s="28"/>
      <c r="E92" s="28"/>
      <c r="F92" s="1"/>
      <c r="G92" s="22"/>
      <c r="H92" s="43"/>
      <c r="I92" s="42"/>
      <c r="J92" s="25"/>
      <c r="K92" s="18"/>
      <c r="L92" s="1"/>
      <c r="M92" s="43"/>
      <c r="N92" s="42"/>
      <c r="O92" s="1"/>
      <c r="P92" s="1"/>
      <c r="Q92" s="1"/>
      <c r="R92" s="1"/>
      <c r="S92" s="124"/>
      <c r="T92" s="122"/>
      <c r="U92" s="49"/>
      <c r="V92" s="96"/>
      <c r="W92" s="51"/>
      <c r="X92" s="49"/>
      <c r="Y92" s="51"/>
      <c r="Z92" s="25"/>
      <c r="AA92" s="25"/>
      <c r="AB92" s="25"/>
      <c r="AC92" s="25"/>
      <c r="AD92" s="25"/>
      <c r="AE92" s="25"/>
      <c r="AF92" s="25"/>
      <c r="AG92" s="25"/>
      <c r="AH92" s="25"/>
      <c r="AI92" s="25"/>
      <c r="AJ92" s="18"/>
      <c r="AK92" s="1"/>
      <c r="AL92" s="1"/>
      <c r="AM92" s="1"/>
      <c r="AN92" s="1"/>
      <c r="AO92" s="18"/>
    </row>
    <row r="93" spans="2:41" x14ac:dyDescent="0.25">
      <c r="B93" s="1"/>
      <c r="C93" s="10"/>
      <c r="D93" s="28"/>
      <c r="E93" s="28"/>
      <c r="F93" s="1"/>
      <c r="G93" s="22"/>
      <c r="H93" s="43"/>
      <c r="I93" s="42"/>
      <c r="J93" s="25"/>
      <c r="K93" s="18"/>
      <c r="L93" s="1"/>
      <c r="M93" s="43"/>
      <c r="N93" s="42"/>
      <c r="O93" s="1"/>
      <c r="P93" s="1"/>
      <c r="Q93" s="1"/>
      <c r="R93" s="1"/>
      <c r="S93" s="124"/>
      <c r="T93" s="122"/>
      <c r="U93" s="49"/>
      <c r="V93" s="96"/>
      <c r="W93" s="51"/>
      <c r="X93" s="49"/>
      <c r="Y93" s="51"/>
      <c r="Z93" s="25"/>
      <c r="AA93" s="25"/>
      <c r="AB93" s="25"/>
      <c r="AC93" s="25"/>
      <c r="AD93" s="25"/>
      <c r="AE93" s="25"/>
      <c r="AF93" s="25"/>
      <c r="AG93" s="25"/>
      <c r="AH93" s="25"/>
      <c r="AI93" s="25"/>
      <c r="AJ93" s="18"/>
      <c r="AK93" s="1"/>
      <c r="AL93" s="1"/>
      <c r="AM93" s="1"/>
      <c r="AN93" s="1"/>
      <c r="AO93" s="18"/>
    </row>
    <row r="94" spans="2:41" x14ac:dyDescent="0.25">
      <c r="B94" s="1"/>
      <c r="C94" s="10"/>
      <c r="D94" s="28"/>
      <c r="E94" s="28"/>
      <c r="F94" s="1"/>
      <c r="G94" s="22"/>
      <c r="H94" s="43"/>
      <c r="I94" s="42"/>
      <c r="J94" s="25"/>
      <c r="K94" s="18"/>
      <c r="L94" s="1"/>
      <c r="M94" s="43"/>
      <c r="N94" s="42"/>
      <c r="O94" s="1"/>
      <c r="P94" s="1"/>
      <c r="Q94" s="1"/>
      <c r="R94" s="1"/>
      <c r="S94" s="124"/>
      <c r="T94" s="122"/>
      <c r="U94" s="49"/>
      <c r="V94" s="96"/>
      <c r="W94" s="51"/>
      <c r="X94" s="49"/>
      <c r="Y94" s="51"/>
      <c r="Z94" s="25"/>
      <c r="AA94" s="25"/>
      <c r="AB94" s="25"/>
      <c r="AC94" s="25"/>
      <c r="AD94" s="25"/>
      <c r="AE94" s="25"/>
      <c r="AF94" s="25"/>
      <c r="AG94" s="25"/>
      <c r="AH94" s="25"/>
      <c r="AI94" s="25"/>
      <c r="AJ94" s="18"/>
      <c r="AK94" s="1"/>
      <c r="AL94" s="1"/>
      <c r="AM94" s="1"/>
      <c r="AN94" s="1"/>
      <c r="AO94" s="18"/>
    </row>
    <row r="95" spans="2:41" x14ac:dyDescent="0.25">
      <c r="B95" s="1"/>
      <c r="C95" s="10"/>
      <c r="D95" s="28"/>
      <c r="E95" s="28"/>
      <c r="F95" s="1"/>
      <c r="G95" s="22"/>
      <c r="H95" s="43"/>
      <c r="I95" s="42"/>
      <c r="J95" s="25"/>
      <c r="K95" s="18"/>
      <c r="L95" s="1"/>
      <c r="M95" s="43"/>
      <c r="N95" s="42"/>
      <c r="O95" s="1"/>
      <c r="P95" s="1"/>
      <c r="Q95" s="1"/>
      <c r="R95" s="1"/>
      <c r="S95" s="124"/>
      <c r="T95" s="122"/>
      <c r="U95" s="49"/>
      <c r="V95" s="96"/>
      <c r="W95" s="51"/>
      <c r="X95" s="49"/>
      <c r="Y95" s="51"/>
      <c r="Z95" s="25"/>
      <c r="AA95" s="25"/>
      <c r="AB95" s="25"/>
      <c r="AC95" s="25"/>
      <c r="AD95" s="25"/>
      <c r="AE95" s="25"/>
      <c r="AF95" s="25"/>
      <c r="AG95" s="25"/>
      <c r="AH95" s="25"/>
      <c r="AI95" s="25"/>
      <c r="AJ95" s="18"/>
      <c r="AK95" s="1"/>
      <c r="AL95" s="1"/>
      <c r="AM95" s="1"/>
      <c r="AN95" s="1"/>
      <c r="AO95" s="18"/>
    </row>
    <row r="96" spans="2:41" x14ac:dyDescent="0.25">
      <c r="B96" s="1"/>
      <c r="C96" s="10"/>
      <c r="D96" s="28"/>
      <c r="E96" s="28"/>
      <c r="F96" s="1"/>
      <c r="G96" s="22"/>
      <c r="H96" s="43"/>
      <c r="I96" s="42"/>
      <c r="J96" s="25"/>
      <c r="K96" s="18"/>
      <c r="L96" s="1"/>
      <c r="M96" s="43"/>
      <c r="N96" s="42"/>
      <c r="O96" s="1"/>
      <c r="P96" s="1"/>
      <c r="Q96" s="1"/>
      <c r="R96" s="1"/>
      <c r="S96" s="124"/>
      <c r="T96" s="122"/>
      <c r="U96" s="49"/>
      <c r="V96" s="96"/>
      <c r="W96" s="51"/>
      <c r="X96" s="49"/>
      <c r="Y96" s="51"/>
      <c r="Z96" s="25"/>
      <c r="AA96" s="25"/>
      <c r="AB96" s="25"/>
      <c r="AC96" s="25"/>
      <c r="AD96" s="25"/>
      <c r="AE96" s="25"/>
      <c r="AF96" s="25"/>
      <c r="AG96" s="25"/>
      <c r="AH96" s="25"/>
      <c r="AI96" s="25"/>
      <c r="AJ96" s="18"/>
      <c r="AK96" s="1"/>
      <c r="AL96" s="1"/>
      <c r="AM96" s="1"/>
      <c r="AN96" s="1"/>
      <c r="AO96" s="18"/>
    </row>
    <row r="97" spans="2:41" x14ac:dyDescent="0.25">
      <c r="B97" s="1"/>
      <c r="C97" s="10"/>
      <c r="D97" s="28"/>
      <c r="E97" s="28"/>
      <c r="F97" s="1"/>
      <c r="G97" s="22"/>
      <c r="H97" s="43"/>
      <c r="I97" s="42"/>
      <c r="J97" s="25"/>
      <c r="K97" s="18"/>
      <c r="L97" s="1"/>
      <c r="M97" s="43"/>
      <c r="N97" s="42"/>
      <c r="O97" s="1"/>
      <c r="P97" s="1"/>
      <c r="Q97" s="1"/>
      <c r="R97" s="1"/>
      <c r="S97" s="124"/>
      <c r="T97" s="122"/>
      <c r="U97" s="49"/>
      <c r="V97" s="96"/>
      <c r="W97" s="51"/>
      <c r="X97" s="49"/>
      <c r="Y97" s="51"/>
      <c r="Z97" s="25"/>
      <c r="AA97" s="25"/>
      <c r="AB97" s="25"/>
      <c r="AC97" s="25"/>
      <c r="AD97" s="25"/>
      <c r="AE97" s="25"/>
      <c r="AF97" s="25"/>
      <c r="AG97" s="25"/>
      <c r="AH97" s="25"/>
      <c r="AI97" s="25"/>
      <c r="AJ97" s="18"/>
      <c r="AK97" s="1"/>
      <c r="AL97" s="1"/>
      <c r="AM97" s="1"/>
      <c r="AN97" s="1"/>
      <c r="AO97" s="18"/>
    </row>
    <row r="98" spans="2:41" x14ac:dyDescent="0.25">
      <c r="B98" s="1"/>
      <c r="C98" s="10"/>
      <c r="D98" s="28"/>
      <c r="E98" s="28"/>
      <c r="F98" s="1"/>
      <c r="G98" s="22"/>
      <c r="H98" s="43"/>
      <c r="I98" s="42"/>
      <c r="J98" s="25"/>
      <c r="K98" s="18"/>
      <c r="L98" s="1"/>
      <c r="M98" s="43"/>
      <c r="N98" s="42"/>
      <c r="O98" s="1"/>
      <c r="P98" s="1"/>
      <c r="Q98" s="1"/>
      <c r="R98" s="1"/>
      <c r="S98" s="124"/>
      <c r="T98" s="122"/>
      <c r="U98" s="49"/>
      <c r="V98" s="96"/>
      <c r="W98" s="51"/>
      <c r="X98" s="49"/>
      <c r="Y98" s="51"/>
      <c r="Z98" s="25"/>
      <c r="AA98" s="25"/>
      <c r="AB98" s="25"/>
      <c r="AC98" s="25"/>
      <c r="AD98" s="25"/>
      <c r="AE98" s="25"/>
      <c r="AF98" s="25"/>
      <c r="AG98" s="25"/>
      <c r="AH98" s="25"/>
      <c r="AI98" s="25"/>
      <c r="AJ98" s="18"/>
      <c r="AK98" s="1"/>
      <c r="AL98" s="1"/>
      <c r="AM98" s="1"/>
      <c r="AN98" s="1"/>
      <c r="AO98" s="18"/>
    </row>
    <row r="99" spans="2:41" x14ac:dyDescent="0.25">
      <c r="B99" s="1"/>
      <c r="C99" s="10"/>
      <c r="D99" s="28"/>
      <c r="E99" s="28"/>
      <c r="F99" s="1"/>
      <c r="G99" s="22"/>
      <c r="H99" s="43"/>
      <c r="I99" s="42"/>
      <c r="J99" s="25"/>
      <c r="K99" s="18"/>
      <c r="L99" s="1"/>
      <c r="M99" s="43"/>
      <c r="N99" s="42"/>
      <c r="O99" s="1"/>
      <c r="P99" s="1"/>
      <c r="Q99" s="1"/>
      <c r="R99" s="1"/>
      <c r="S99" s="124"/>
      <c r="T99" s="122"/>
      <c r="U99" s="49"/>
      <c r="V99" s="96"/>
      <c r="W99" s="51"/>
      <c r="X99" s="49"/>
      <c r="Y99" s="51"/>
      <c r="Z99" s="25"/>
      <c r="AA99" s="25"/>
      <c r="AB99" s="25"/>
      <c r="AC99" s="25"/>
      <c r="AD99" s="25"/>
      <c r="AE99" s="25"/>
      <c r="AF99" s="25"/>
      <c r="AG99" s="25"/>
      <c r="AH99" s="25"/>
      <c r="AI99" s="25"/>
      <c r="AJ99" s="18"/>
      <c r="AK99" s="1"/>
      <c r="AL99" s="1"/>
      <c r="AM99" s="1"/>
      <c r="AN99" s="1"/>
      <c r="AO99" s="18"/>
    </row>
    <row r="100" spans="2:41" x14ac:dyDescent="0.25">
      <c r="B100" s="1"/>
      <c r="C100" s="10"/>
      <c r="D100" s="28"/>
      <c r="E100" s="28"/>
      <c r="F100" s="1"/>
      <c r="G100" s="22"/>
      <c r="H100" s="43"/>
      <c r="I100" s="42"/>
      <c r="J100" s="25"/>
      <c r="K100" s="18"/>
      <c r="L100" s="1"/>
      <c r="M100" s="43"/>
      <c r="N100" s="42"/>
      <c r="O100" s="1"/>
      <c r="P100" s="1"/>
      <c r="Q100" s="1"/>
      <c r="R100" s="1"/>
      <c r="S100" s="124"/>
      <c r="T100" s="122"/>
      <c r="U100" s="49"/>
      <c r="V100" s="96"/>
      <c r="W100" s="51"/>
      <c r="X100" s="49"/>
      <c r="Y100" s="51"/>
      <c r="Z100" s="25"/>
      <c r="AA100" s="25"/>
      <c r="AB100" s="25"/>
      <c r="AC100" s="25"/>
      <c r="AD100" s="25"/>
      <c r="AE100" s="25"/>
      <c r="AF100" s="25"/>
      <c r="AG100" s="25"/>
      <c r="AH100" s="25"/>
      <c r="AI100" s="25"/>
      <c r="AJ100" s="18"/>
      <c r="AK100" s="1"/>
      <c r="AL100" s="1"/>
      <c r="AM100" s="1"/>
      <c r="AN100" s="1"/>
      <c r="AO100" s="18"/>
    </row>
    <row r="101" spans="2:41" x14ac:dyDescent="0.25">
      <c r="B101" s="1"/>
      <c r="C101" s="10"/>
      <c r="D101" s="28"/>
      <c r="E101" s="28"/>
      <c r="F101" s="1"/>
      <c r="G101" s="22"/>
      <c r="H101" s="43"/>
      <c r="I101" s="42"/>
      <c r="J101" s="25"/>
      <c r="K101" s="18"/>
      <c r="L101" s="1"/>
      <c r="M101" s="43"/>
      <c r="N101" s="42"/>
      <c r="O101" s="1"/>
      <c r="P101" s="1"/>
      <c r="Q101" s="1"/>
      <c r="R101" s="1"/>
      <c r="S101" s="124"/>
      <c r="T101" s="122"/>
      <c r="U101" s="49"/>
      <c r="V101" s="96"/>
      <c r="W101" s="51"/>
      <c r="X101" s="49"/>
      <c r="Y101" s="51"/>
      <c r="Z101" s="25"/>
      <c r="AA101" s="25"/>
      <c r="AB101" s="25"/>
      <c r="AC101" s="25"/>
      <c r="AD101" s="25"/>
      <c r="AE101" s="25"/>
      <c r="AF101" s="25"/>
      <c r="AG101" s="25"/>
      <c r="AH101" s="25"/>
      <c r="AI101" s="25"/>
      <c r="AJ101" s="18"/>
      <c r="AK101" s="1"/>
      <c r="AL101" s="1"/>
      <c r="AM101" s="1"/>
      <c r="AN101" s="1"/>
      <c r="AO101" s="18"/>
    </row>
    <row r="102" spans="2:41" x14ac:dyDescent="0.25">
      <c r="B102" s="1"/>
      <c r="C102" s="10"/>
      <c r="D102" s="28"/>
      <c r="E102" s="28"/>
      <c r="F102" s="1"/>
      <c r="G102" s="22"/>
      <c r="H102" s="43"/>
      <c r="I102" s="42"/>
      <c r="J102" s="25"/>
      <c r="K102" s="18"/>
      <c r="L102" s="1"/>
      <c r="M102" s="43"/>
      <c r="N102" s="42"/>
      <c r="O102" s="1"/>
      <c r="P102" s="1"/>
      <c r="Q102" s="1"/>
      <c r="R102" s="1"/>
      <c r="S102" s="124"/>
      <c r="T102" s="122"/>
      <c r="U102" s="49"/>
      <c r="V102" s="96"/>
      <c r="W102" s="51"/>
      <c r="X102" s="49"/>
      <c r="Y102" s="51"/>
      <c r="Z102" s="25"/>
      <c r="AA102" s="25"/>
      <c r="AB102" s="25"/>
      <c r="AC102" s="25"/>
      <c r="AD102" s="25"/>
      <c r="AE102" s="25"/>
      <c r="AF102" s="25"/>
      <c r="AG102" s="25"/>
      <c r="AH102" s="25"/>
      <c r="AI102" s="25"/>
      <c r="AJ102" s="18"/>
      <c r="AK102" s="1"/>
      <c r="AL102" s="1"/>
      <c r="AM102" s="1"/>
      <c r="AN102" s="1"/>
      <c r="AO102" s="18"/>
    </row>
    <row r="103" spans="2:41" x14ac:dyDescent="0.25">
      <c r="B103" s="1"/>
      <c r="C103" s="10"/>
      <c r="D103" s="28"/>
      <c r="E103" s="28"/>
      <c r="F103" s="1"/>
      <c r="G103" s="22"/>
      <c r="H103" s="43"/>
      <c r="I103" s="42"/>
      <c r="J103" s="25"/>
      <c r="K103" s="18"/>
      <c r="L103" s="1"/>
      <c r="M103" s="43"/>
      <c r="N103" s="42"/>
      <c r="O103" s="1"/>
      <c r="P103" s="1"/>
      <c r="Q103" s="1"/>
      <c r="R103" s="1"/>
      <c r="S103" s="124"/>
      <c r="T103" s="122"/>
      <c r="U103" s="49"/>
      <c r="V103" s="96"/>
      <c r="W103" s="51"/>
      <c r="X103" s="49"/>
      <c r="Y103" s="51"/>
      <c r="Z103" s="25"/>
      <c r="AA103" s="25"/>
      <c r="AB103" s="25"/>
      <c r="AC103" s="25"/>
      <c r="AD103" s="25"/>
      <c r="AE103" s="25"/>
      <c r="AF103" s="25"/>
      <c r="AG103" s="25"/>
      <c r="AH103" s="25"/>
      <c r="AI103" s="25"/>
      <c r="AJ103" s="18"/>
      <c r="AK103" s="1"/>
      <c r="AL103" s="1"/>
      <c r="AM103" s="1"/>
      <c r="AN103" s="1"/>
      <c r="AO103" s="18"/>
    </row>
    <row r="104" spans="2:41" x14ac:dyDescent="0.25">
      <c r="B104" s="1"/>
      <c r="C104" s="10"/>
      <c r="D104" s="28"/>
      <c r="E104" s="28"/>
      <c r="F104" s="1"/>
      <c r="G104" s="22"/>
      <c r="H104" s="43"/>
      <c r="I104" s="42"/>
      <c r="J104" s="25"/>
      <c r="K104" s="18"/>
      <c r="L104" s="1"/>
      <c r="M104" s="43"/>
      <c r="N104" s="42"/>
      <c r="O104" s="1"/>
      <c r="P104" s="1"/>
      <c r="Q104" s="1"/>
      <c r="R104" s="1"/>
      <c r="S104" s="124"/>
      <c r="T104" s="122"/>
      <c r="U104" s="49"/>
      <c r="V104" s="96"/>
      <c r="W104" s="51"/>
      <c r="X104" s="49"/>
      <c r="Y104" s="51"/>
      <c r="Z104" s="25"/>
      <c r="AA104" s="25"/>
      <c r="AB104" s="25"/>
      <c r="AC104" s="25"/>
      <c r="AD104" s="25"/>
      <c r="AE104" s="25"/>
      <c r="AF104" s="25"/>
      <c r="AG104" s="25"/>
      <c r="AH104" s="25"/>
      <c r="AI104" s="25"/>
      <c r="AJ104" s="18"/>
      <c r="AK104" s="1"/>
      <c r="AL104" s="1"/>
      <c r="AM104" s="1"/>
      <c r="AN104" s="1"/>
      <c r="AO104" s="18"/>
    </row>
    <row r="105" spans="2:41" x14ac:dyDescent="0.25">
      <c r="B105" s="1"/>
      <c r="C105" s="10"/>
      <c r="D105" s="28"/>
      <c r="E105" s="28"/>
      <c r="F105" s="1"/>
      <c r="G105" s="22"/>
      <c r="H105" s="43"/>
      <c r="I105" s="42"/>
      <c r="J105" s="25"/>
      <c r="K105" s="18"/>
      <c r="L105" s="1"/>
      <c r="M105" s="43"/>
      <c r="N105" s="42"/>
      <c r="O105" s="1"/>
      <c r="P105" s="1"/>
      <c r="Q105" s="1"/>
      <c r="R105" s="1"/>
      <c r="S105" s="124"/>
      <c r="T105" s="122"/>
      <c r="U105" s="49"/>
      <c r="V105" s="96"/>
      <c r="W105" s="51"/>
      <c r="X105" s="49"/>
      <c r="Y105" s="51"/>
      <c r="Z105" s="25"/>
      <c r="AA105" s="25"/>
      <c r="AB105" s="25"/>
      <c r="AC105" s="25"/>
      <c r="AD105" s="25"/>
      <c r="AE105" s="25"/>
      <c r="AF105" s="25"/>
      <c r="AG105" s="25"/>
      <c r="AH105" s="25"/>
      <c r="AI105" s="25"/>
      <c r="AJ105" s="18"/>
      <c r="AK105" s="1"/>
      <c r="AL105" s="1"/>
      <c r="AM105" s="1"/>
      <c r="AN105" s="1"/>
      <c r="AO105" s="18"/>
    </row>
    <row r="106" spans="2:41" x14ac:dyDescent="0.25">
      <c r="B106" s="1"/>
      <c r="C106" s="10"/>
      <c r="D106" s="28"/>
      <c r="E106" s="28"/>
      <c r="F106" s="1"/>
      <c r="G106" s="22"/>
      <c r="H106" s="43"/>
      <c r="I106" s="42"/>
      <c r="J106" s="25"/>
      <c r="K106" s="18"/>
      <c r="L106" s="1"/>
      <c r="M106" s="43"/>
      <c r="N106" s="42"/>
      <c r="O106" s="1"/>
      <c r="P106" s="1"/>
      <c r="Q106" s="1"/>
      <c r="R106" s="1"/>
      <c r="S106" s="124"/>
      <c r="T106" s="122"/>
      <c r="U106" s="49"/>
      <c r="V106" s="96"/>
      <c r="W106" s="51"/>
      <c r="X106" s="49"/>
      <c r="Y106" s="51"/>
      <c r="Z106" s="25"/>
      <c r="AA106" s="25"/>
      <c r="AB106" s="25"/>
      <c r="AC106" s="25"/>
      <c r="AD106" s="25"/>
      <c r="AE106" s="25"/>
      <c r="AF106" s="25"/>
      <c r="AG106" s="25"/>
      <c r="AH106" s="25"/>
      <c r="AI106" s="25"/>
      <c r="AJ106" s="18"/>
      <c r="AK106" s="1"/>
      <c r="AL106" s="1"/>
      <c r="AM106" s="1"/>
      <c r="AN106" s="1"/>
      <c r="AO106" s="18"/>
    </row>
    <row r="107" spans="2:41" x14ac:dyDescent="0.25">
      <c r="B107" s="1"/>
      <c r="C107" s="10"/>
      <c r="D107" s="28"/>
      <c r="E107" s="28"/>
      <c r="F107" s="1"/>
      <c r="G107" s="22"/>
      <c r="H107" s="43"/>
      <c r="I107" s="42"/>
      <c r="J107" s="25"/>
      <c r="K107" s="18"/>
      <c r="L107" s="1"/>
      <c r="M107" s="43"/>
      <c r="N107" s="42"/>
      <c r="O107" s="1"/>
      <c r="P107" s="1"/>
      <c r="Q107" s="1"/>
      <c r="R107" s="1"/>
      <c r="S107" s="124"/>
      <c r="T107" s="122"/>
      <c r="U107" s="49"/>
      <c r="V107" s="96"/>
      <c r="W107" s="51"/>
      <c r="X107" s="49"/>
      <c r="Y107" s="51"/>
      <c r="Z107" s="25"/>
      <c r="AA107" s="25"/>
      <c r="AB107" s="25"/>
      <c r="AC107" s="25"/>
      <c r="AD107" s="25"/>
      <c r="AE107" s="25"/>
      <c r="AF107" s="25"/>
      <c r="AG107" s="25"/>
      <c r="AH107" s="25"/>
      <c r="AI107" s="25"/>
      <c r="AJ107" s="18"/>
      <c r="AK107" s="1"/>
      <c r="AL107" s="1"/>
      <c r="AM107" s="1"/>
      <c r="AN107" s="1"/>
      <c r="AO107" s="18"/>
    </row>
    <row r="108" spans="2:41" x14ac:dyDescent="0.25">
      <c r="B108" s="1"/>
      <c r="C108" s="10"/>
      <c r="D108" s="28"/>
      <c r="E108" s="28"/>
      <c r="F108" s="1"/>
      <c r="G108" s="22"/>
      <c r="H108" s="43"/>
      <c r="I108" s="42"/>
      <c r="J108" s="25"/>
      <c r="K108" s="18"/>
      <c r="L108" s="1"/>
      <c r="M108" s="43"/>
      <c r="N108" s="42"/>
      <c r="O108" s="1"/>
      <c r="P108" s="1"/>
      <c r="Q108" s="1"/>
      <c r="R108" s="1"/>
      <c r="S108" s="124"/>
      <c r="T108" s="122"/>
      <c r="U108" s="49"/>
      <c r="V108" s="96"/>
      <c r="W108" s="51"/>
      <c r="X108" s="49"/>
      <c r="Y108" s="51"/>
      <c r="Z108" s="25"/>
      <c r="AA108" s="25"/>
      <c r="AB108" s="25"/>
      <c r="AC108" s="25"/>
      <c r="AD108" s="25"/>
      <c r="AE108" s="25"/>
      <c r="AF108" s="25"/>
      <c r="AG108" s="25"/>
      <c r="AH108" s="25"/>
      <c r="AI108" s="25"/>
      <c r="AJ108" s="18"/>
      <c r="AK108" s="1"/>
      <c r="AL108" s="1"/>
      <c r="AM108" s="1"/>
      <c r="AN108" s="1"/>
      <c r="AO108" s="18"/>
    </row>
    <row r="109" spans="2:41" x14ac:dyDescent="0.25">
      <c r="B109" s="1"/>
      <c r="C109" s="10"/>
      <c r="D109" s="28"/>
      <c r="E109" s="28"/>
      <c r="F109" s="1"/>
      <c r="G109" s="22"/>
      <c r="H109" s="43"/>
      <c r="I109" s="42"/>
      <c r="J109" s="25"/>
      <c r="K109" s="18"/>
      <c r="L109" s="1"/>
      <c r="M109" s="43"/>
      <c r="N109" s="42"/>
      <c r="O109" s="1"/>
      <c r="P109" s="1"/>
      <c r="Q109" s="1"/>
      <c r="R109" s="1"/>
      <c r="S109" s="124"/>
      <c r="T109" s="122"/>
      <c r="U109" s="49"/>
      <c r="V109" s="96"/>
      <c r="W109" s="51"/>
      <c r="X109" s="49"/>
      <c r="Y109" s="51"/>
      <c r="Z109" s="25"/>
      <c r="AA109" s="25"/>
      <c r="AB109" s="25"/>
      <c r="AC109" s="25"/>
      <c r="AD109" s="25"/>
      <c r="AE109" s="25"/>
      <c r="AF109" s="25"/>
      <c r="AG109" s="25"/>
      <c r="AH109" s="25"/>
      <c r="AI109" s="25"/>
      <c r="AJ109" s="18"/>
      <c r="AK109" s="1"/>
      <c r="AL109" s="1"/>
      <c r="AM109" s="1"/>
      <c r="AN109" s="1"/>
      <c r="AO109" s="18"/>
    </row>
    <row r="110" spans="2:41" x14ac:dyDescent="0.25">
      <c r="B110" s="1"/>
      <c r="C110" s="10"/>
      <c r="D110" s="28"/>
      <c r="E110" s="28"/>
      <c r="F110" s="1"/>
      <c r="G110" s="22"/>
      <c r="H110" s="43"/>
      <c r="I110" s="42"/>
      <c r="J110" s="25"/>
      <c r="K110" s="18"/>
      <c r="L110" s="1"/>
      <c r="M110" s="43"/>
      <c r="N110" s="42"/>
      <c r="O110" s="1"/>
      <c r="P110" s="1"/>
      <c r="Q110" s="1"/>
      <c r="R110" s="1"/>
      <c r="S110" s="124"/>
      <c r="T110" s="122"/>
      <c r="U110" s="49"/>
      <c r="V110" s="96"/>
      <c r="W110" s="51"/>
      <c r="X110" s="49"/>
      <c r="Y110" s="51"/>
      <c r="Z110" s="25"/>
      <c r="AA110" s="25"/>
      <c r="AB110" s="25"/>
      <c r="AC110" s="25"/>
      <c r="AD110" s="25"/>
      <c r="AE110" s="25"/>
      <c r="AF110" s="25"/>
      <c r="AG110" s="25"/>
      <c r="AH110" s="25"/>
      <c r="AI110" s="25"/>
      <c r="AJ110" s="18"/>
      <c r="AK110" s="1"/>
      <c r="AL110" s="1"/>
      <c r="AM110" s="1"/>
      <c r="AN110" s="1"/>
      <c r="AO110" s="18"/>
    </row>
    <row r="111" spans="2:41" x14ac:dyDescent="0.25">
      <c r="B111" s="1"/>
      <c r="C111" s="10"/>
      <c r="D111" s="28"/>
      <c r="E111" s="28"/>
      <c r="F111" s="1"/>
      <c r="G111" s="22"/>
      <c r="H111" s="43"/>
      <c r="I111" s="42"/>
      <c r="J111" s="25"/>
      <c r="K111" s="18"/>
      <c r="L111" s="1"/>
      <c r="M111" s="43"/>
      <c r="N111" s="42"/>
      <c r="O111" s="1"/>
      <c r="P111" s="1"/>
      <c r="Q111" s="1"/>
      <c r="R111" s="1"/>
      <c r="S111" s="124"/>
      <c r="T111" s="122"/>
      <c r="U111" s="49"/>
      <c r="V111" s="96"/>
      <c r="W111" s="51"/>
      <c r="X111" s="49"/>
      <c r="Y111" s="51"/>
      <c r="Z111" s="25"/>
      <c r="AA111" s="25"/>
      <c r="AB111" s="25"/>
      <c r="AC111" s="25"/>
      <c r="AD111" s="25"/>
      <c r="AE111" s="25"/>
      <c r="AF111" s="25"/>
      <c r="AG111" s="25"/>
      <c r="AH111" s="25"/>
      <c r="AI111" s="25"/>
      <c r="AJ111" s="18"/>
      <c r="AK111" s="1"/>
      <c r="AL111" s="1"/>
      <c r="AM111" s="1"/>
      <c r="AN111" s="1"/>
      <c r="AO111" s="18"/>
    </row>
    <row r="112" spans="2:41" x14ac:dyDescent="0.25">
      <c r="B112" s="1"/>
      <c r="C112" s="10"/>
      <c r="D112" s="28"/>
      <c r="E112" s="28"/>
      <c r="F112" s="1"/>
      <c r="G112" s="22"/>
      <c r="H112" s="43"/>
      <c r="I112" s="42"/>
      <c r="J112" s="25"/>
      <c r="K112" s="18"/>
      <c r="L112" s="1"/>
      <c r="M112" s="43"/>
      <c r="N112" s="42"/>
      <c r="O112" s="1"/>
      <c r="P112" s="1"/>
      <c r="Q112" s="1"/>
      <c r="R112" s="1"/>
      <c r="S112" s="124"/>
      <c r="T112" s="122"/>
      <c r="U112" s="49"/>
      <c r="V112" s="96"/>
      <c r="W112" s="51"/>
      <c r="X112" s="49"/>
      <c r="Y112" s="51"/>
      <c r="Z112" s="25"/>
      <c r="AA112" s="25"/>
      <c r="AB112" s="25"/>
      <c r="AC112" s="25"/>
      <c r="AD112" s="25"/>
      <c r="AE112" s="25"/>
      <c r="AF112" s="25"/>
      <c r="AG112" s="25"/>
      <c r="AH112" s="25"/>
      <c r="AI112" s="25"/>
      <c r="AJ112" s="18"/>
      <c r="AK112" s="1"/>
      <c r="AL112" s="1"/>
      <c r="AM112" s="1"/>
      <c r="AN112" s="1"/>
      <c r="AO112" s="18"/>
    </row>
    <row r="113" spans="2:41" x14ac:dyDescent="0.25">
      <c r="B113" s="1"/>
      <c r="C113" s="10"/>
      <c r="D113" s="28"/>
      <c r="E113" s="28"/>
      <c r="F113" s="1"/>
      <c r="G113" s="22"/>
      <c r="H113" s="43"/>
      <c r="I113" s="42"/>
      <c r="J113" s="25"/>
      <c r="K113" s="18"/>
      <c r="L113" s="1"/>
      <c r="M113" s="43"/>
      <c r="N113" s="42"/>
      <c r="O113" s="1"/>
      <c r="P113" s="1"/>
      <c r="Q113" s="1"/>
      <c r="R113" s="1"/>
      <c r="S113" s="124"/>
      <c r="T113" s="122"/>
      <c r="U113" s="49"/>
      <c r="V113" s="96"/>
      <c r="W113" s="51"/>
      <c r="X113" s="49"/>
      <c r="Y113" s="51"/>
      <c r="Z113" s="25"/>
      <c r="AA113" s="25"/>
      <c r="AB113" s="25"/>
      <c r="AC113" s="25"/>
      <c r="AD113" s="25"/>
      <c r="AE113" s="25"/>
      <c r="AF113" s="25"/>
      <c r="AG113" s="25"/>
      <c r="AH113" s="25"/>
      <c r="AI113" s="25"/>
      <c r="AJ113" s="18"/>
      <c r="AK113" s="1"/>
      <c r="AL113" s="1"/>
      <c r="AM113" s="1"/>
      <c r="AN113" s="1"/>
      <c r="AO113" s="18"/>
    </row>
    <row r="114" spans="2:41" x14ac:dyDescent="0.25">
      <c r="B114" s="1"/>
      <c r="C114" s="10"/>
      <c r="D114" s="28"/>
      <c r="E114" s="28"/>
      <c r="F114" s="1"/>
      <c r="G114" s="22"/>
      <c r="H114" s="43"/>
      <c r="I114" s="42"/>
      <c r="J114" s="25"/>
      <c r="K114" s="18"/>
      <c r="L114" s="1"/>
      <c r="M114" s="43"/>
      <c r="N114" s="42"/>
      <c r="O114" s="1"/>
      <c r="P114" s="1"/>
      <c r="Q114" s="1"/>
      <c r="R114" s="1"/>
      <c r="S114" s="124"/>
      <c r="T114" s="122"/>
      <c r="U114" s="49"/>
      <c r="V114" s="96"/>
      <c r="W114" s="51"/>
      <c r="X114" s="49"/>
      <c r="Y114" s="51"/>
      <c r="Z114" s="25"/>
      <c r="AA114" s="25"/>
      <c r="AB114" s="25"/>
      <c r="AC114" s="25"/>
      <c r="AD114" s="25"/>
      <c r="AE114" s="25"/>
      <c r="AF114" s="25"/>
      <c r="AG114" s="25"/>
      <c r="AH114" s="25"/>
      <c r="AI114" s="25"/>
      <c r="AJ114" s="18"/>
      <c r="AK114" s="1"/>
      <c r="AL114" s="1"/>
      <c r="AM114" s="1"/>
      <c r="AN114" s="1"/>
      <c r="AO114" s="18"/>
    </row>
    <row r="115" spans="2:41" x14ac:dyDescent="0.25">
      <c r="B115" s="1"/>
      <c r="C115" s="10"/>
      <c r="D115" s="28"/>
      <c r="E115" s="28"/>
      <c r="F115" s="1"/>
      <c r="G115" s="22"/>
      <c r="H115" s="43"/>
      <c r="I115" s="42"/>
      <c r="J115" s="25"/>
      <c r="K115" s="18"/>
      <c r="L115" s="1"/>
      <c r="M115" s="43"/>
      <c r="N115" s="42"/>
      <c r="O115" s="1"/>
      <c r="P115" s="1"/>
      <c r="Q115" s="1"/>
      <c r="R115" s="1"/>
      <c r="S115" s="124"/>
      <c r="T115" s="122"/>
      <c r="U115" s="49"/>
      <c r="V115" s="96"/>
      <c r="W115" s="51"/>
      <c r="X115" s="49"/>
      <c r="Y115" s="51"/>
      <c r="Z115" s="25"/>
      <c r="AA115" s="25"/>
      <c r="AB115" s="25"/>
      <c r="AC115" s="25"/>
      <c r="AD115" s="25"/>
      <c r="AE115" s="25"/>
      <c r="AF115" s="25"/>
      <c r="AG115" s="25"/>
      <c r="AH115" s="25"/>
      <c r="AI115" s="25"/>
      <c r="AJ115" s="18"/>
      <c r="AK115" s="1"/>
      <c r="AL115" s="1"/>
      <c r="AM115" s="1"/>
      <c r="AN115" s="1"/>
      <c r="AO115" s="18"/>
    </row>
    <row r="116" spans="2:41" x14ac:dyDescent="0.25">
      <c r="B116" s="1"/>
      <c r="C116" s="10"/>
      <c r="D116" s="28"/>
      <c r="E116" s="28"/>
      <c r="F116" s="1"/>
      <c r="G116" s="22"/>
      <c r="H116" s="43"/>
      <c r="I116" s="42"/>
      <c r="J116" s="25"/>
      <c r="K116" s="18"/>
      <c r="L116" s="1"/>
      <c r="M116" s="43"/>
      <c r="N116" s="42"/>
      <c r="O116" s="1"/>
      <c r="P116" s="1"/>
      <c r="Q116" s="1"/>
      <c r="R116" s="1"/>
      <c r="S116" s="124"/>
      <c r="T116" s="122"/>
      <c r="U116" s="49"/>
      <c r="V116" s="96"/>
      <c r="W116" s="51"/>
      <c r="X116" s="49"/>
      <c r="Y116" s="51"/>
      <c r="Z116" s="25"/>
      <c r="AA116" s="25"/>
      <c r="AB116" s="25"/>
      <c r="AC116" s="25"/>
      <c r="AD116" s="25"/>
      <c r="AE116" s="25"/>
      <c r="AF116" s="25"/>
      <c r="AG116" s="25"/>
      <c r="AH116" s="25"/>
      <c r="AI116" s="25"/>
      <c r="AJ116" s="18"/>
      <c r="AK116" s="1"/>
      <c r="AL116" s="1"/>
      <c r="AM116" s="1"/>
      <c r="AN116" s="1"/>
      <c r="AO116" s="18"/>
    </row>
    <row r="117" spans="2:41" x14ac:dyDescent="0.25">
      <c r="B117" s="1"/>
      <c r="C117" s="10"/>
      <c r="D117" s="28"/>
      <c r="E117" s="28"/>
      <c r="F117" s="1"/>
      <c r="G117" s="22"/>
      <c r="H117" s="43"/>
      <c r="I117" s="42"/>
      <c r="J117" s="25"/>
      <c r="K117" s="18"/>
      <c r="L117" s="1"/>
      <c r="M117" s="43"/>
      <c r="N117" s="42"/>
      <c r="O117" s="1"/>
      <c r="P117" s="1"/>
      <c r="Q117" s="1"/>
      <c r="R117" s="1"/>
      <c r="S117" s="124"/>
      <c r="T117" s="122"/>
      <c r="U117" s="49"/>
      <c r="V117" s="96"/>
      <c r="W117" s="51"/>
      <c r="X117" s="49"/>
      <c r="Y117" s="51"/>
      <c r="Z117" s="25"/>
      <c r="AA117" s="25"/>
      <c r="AB117" s="25"/>
      <c r="AC117" s="25"/>
      <c r="AD117" s="25"/>
      <c r="AE117" s="25"/>
      <c r="AF117" s="25"/>
      <c r="AG117" s="25"/>
      <c r="AH117" s="25"/>
      <c r="AI117" s="25"/>
      <c r="AJ117" s="18"/>
      <c r="AK117" s="1"/>
      <c r="AL117" s="1"/>
      <c r="AM117" s="1"/>
      <c r="AN117" s="1"/>
      <c r="AO117" s="18"/>
    </row>
    <row r="118" spans="2:41" x14ac:dyDescent="0.25">
      <c r="B118" s="1"/>
      <c r="C118" s="10"/>
      <c r="D118" s="28"/>
      <c r="E118" s="28"/>
      <c r="F118" s="1"/>
      <c r="G118" s="22"/>
      <c r="H118" s="43"/>
      <c r="I118" s="42"/>
      <c r="J118" s="25"/>
      <c r="K118" s="18"/>
      <c r="L118" s="1"/>
      <c r="M118" s="43"/>
      <c r="N118" s="42"/>
      <c r="O118" s="1"/>
      <c r="P118" s="1"/>
      <c r="Q118" s="1"/>
      <c r="R118" s="1"/>
      <c r="S118" s="124"/>
      <c r="T118" s="122"/>
      <c r="U118" s="49"/>
      <c r="V118" s="96"/>
      <c r="W118" s="51"/>
      <c r="X118" s="49"/>
      <c r="Y118" s="51"/>
      <c r="Z118" s="25"/>
      <c r="AA118" s="25"/>
      <c r="AB118" s="25"/>
      <c r="AC118" s="25"/>
      <c r="AD118" s="25"/>
      <c r="AE118" s="25"/>
      <c r="AF118" s="25"/>
      <c r="AG118" s="25"/>
      <c r="AH118" s="25"/>
      <c r="AI118" s="25"/>
      <c r="AJ118" s="18"/>
      <c r="AK118" s="1"/>
      <c r="AL118" s="1"/>
      <c r="AM118" s="1"/>
      <c r="AN118" s="1"/>
      <c r="AO118" s="18"/>
    </row>
    <row r="119" spans="2:41" x14ac:dyDescent="0.25">
      <c r="B119" s="1"/>
      <c r="C119" s="10"/>
      <c r="D119" s="28"/>
      <c r="E119" s="28"/>
      <c r="F119" s="1"/>
      <c r="G119" s="22"/>
      <c r="H119" s="43"/>
      <c r="I119" s="42"/>
      <c r="J119" s="25"/>
      <c r="K119" s="18"/>
      <c r="L119" s="1"/>
      <c r="M119" s="43"/>
      <c r="N119" s="42"/>
      <c r="O119" s="1"/>
      <c r="P119" s="1"/>
      <c r="Q119" s="1"/>
      <c r="R119" s="1"/>
      <c r="S119" s="124"/>
      <c r="T119" s="122"/>
      <c r="U119" s="49"/>
      <c r="V119" s="96"/>
      <c r="W119" s="51"/>
      <c r="X119" s="49"/>
      <c r="Y119" s="51"/>
      <c r="Z119" s="25"/>
      <c r="AA119" s="25"/>
      <c r="AB119" s="25"/>
      <c r="AC119" s="25"/>
      <c r="AD119" s="25"/>
      <c r="AE119" s="25"/>
      <c r="AF119" s="25"/>
      <c r="AG119" s="25"/>
      <c r="AH119" s="25"/>
      <c r="AI119" s="25"/>
      <c r="AJ119" s="18"/>
      <c r="AK119" s="1"/>
      <c r="AL119" s="1"/>
      <c r="AM119" s="1"/>
      <c r="AN119" s="1"/>
      <c r="AO119" s="18"/>
    </row>
    <row r="120" spans="2:41" x14ac:dyDescent="0.25">
      <c r="B120" s="1"/>
      <c r="C120" s="10"/>
      <c r="D120" s="28"/>
      <c r="E120" s="28"/>
      <c r="F120" s="1"/>
      <c r="G120" s="22"/>
      <c r="H120" s="43"/>
      <c r="I120" s="42"/>
      <c r="J120" s="25"/>
      <c r="K120" s="18"/>
      <c r="L120" s="1"/>
      <c r="M120" s="43"/>
      <c r="N120" s="42"/>
      <c r="O120" s="1"/>
      <c r="P120" s="1"/>
      <c r="Q120" s="1"/>
      <c r="R120" s="1"/>
      <c r="S120" s="124"/>
      <c r="T120" s="122"/>
      <c r="U120" s="49"/>
      <c r="V120" s="96"/>
      <c r="W120" s="51"/>
      <c r="X120" s="49"/>
      <c r="Y120" s="51"/>
      <c r="Z120" s="25"/>
      <c r="AA120" s="25"/>
      <c r="AB120" s="25"/>
      <c r="AC120" s="25"/>
      <c r="AD120" s="25"/>
      <c r="AE120" s="25"/>
      <c r="AF120" s="25"/>
      <c r="AG120" s="25"/>
      <c r="AH120" s="25"/>
      <c r="AI120" s="25"/>
      <c r="AJ120" s="18"/>
      <c r="AK120" s="1"/>
      <c r="AL120" s="1"/>
      <c r="AM120" s="1"/>
      <c r="AN120" s="1"/>
      <c r="AO120" s="18"/>
    </row>
    <row r="121" spans="2:41" x14ac:dyDescent="0.25">
      <c r="B121" s="1"/>
      <c r="C121" s="10"/>
      <c r="D121" s="28"/>
      <c r="E121" s="28"/>
      <c r="F121" s="1"/>
      <c r="G121" s="22"/>
      <c r="H121" s="43"/>
      <c r="I121" s="42"/>
      <c r="J121" s="25"/>
      <c r="K121" s="18"/>
      <c r="L121" s="1"/>
      <c r="M121" s="43"/>
      <c r="N121" s="42"/>
      <c r="O121" s="1"/>
      <c r="P121" s="1"/>
      <c r="Q121" s="1"/>
      <c r="R121" s="1"/>
      <c r="S121" s="124"/>
      <c r="T121" s="122"/>
      <c r="U121" s="49"/>
      <c r="V121" s="96"/>
      <c r="W121" s="51"/>
      <c r="X121" s="49"/>
      <c r="Y121" s="51"/>
      <c r="Z121" s="25"/>
      <c r="AA121" s="25"/>
      <c r="AB121" s="25"/>
      <c r="AC121" s="25"/>
      <c r="AD121" s="25"/>
      <c r="AE121" s="25"/>
      <c r="AF121" s="25"/>
      <c r="AG121" s="25"/>
      <c r="AH121" s="25"/>
      <c r="AI121" s="25"/>
      <c r="AJ121" s="18"/>
      <c r="AK121" s="1"/>
      <c r="AL121" s="1"/>
      <c r="AM121" s="1"/>
      <c r="AN121" s="1"/>
      <c r="AO121" s="18"/>
    </row>
    <row r="122" spans="2:41" x14ac:dyDescent="0.25">
      <c r="B122" s="1"/>
      <c r="C122" s="10"/>
      <c r="D122" s="28"/>
      <c r="E122" s="28"/>
      <c r="F122" s="1"/>
      <c r="G122" s="22"/>
      <c r="H122" s="43"/>
      <c r="I122" s="42"/>
      <c r="J122" s="25"/>
      <c r="K122" s="18"/>
      <c r="L122" s="1"/>
      <c r="M122" s="43"/>
      <c r="N122" s="42"/>
      <c r="O122" s="1"/>
      <c r="P122" s="1"/>
      <c r="Q122" s="1"/>
      <c r="R122" s="1"/>
      <c r="S122" s="124"/>
      <c r="T122" s="122"/>
      <c r="U122" s="49"/>
      <c r="V122" s="96"/>
      <c r="W122" s="51"/>
      <c r="X122" s="49"/>
      <c r="Y122" s="51"/>
      <c r="Z122" s="25"/>
      <c r="AA122" s="25"/>
      <c r="AB122" s="25"/>
      <c r="AC122" s="25"/>
      <c r="AD122" s="25"/>
      <c r="AE122" s="25"/>
      <c r="AF122" s="25"/>
      <c r="AG122" s="25"/>
      <c r="AH122" s="25"/>
      <c r="AI122" s="25"/>
      <c r="AJ122" s="18"/>
      <c r="AK122" s="1"/>
      <c r="AL122" s="1"/>
      <c r="AM122" s="1"/>
      <c r="AN122" s="1"/>
      <c r="AO122" s="18"/>
    </row>
    <row r="123" spans="2:41" x14ac:dyDescent="0.25">
      <c r="B123" s="1"/>
      <c r="C123" s="10"/>
      <c r="D123" s="28"/>
      <c r="E123" s="28"/>
      <c r="F123" s="1"/>
      <c r="G123" s="22"/>
      <c r="H123" s="43"/>
      <c r="I123" s="42"/>
      <c r="J123" s="25"/>
      <c r="K123" s="18"/>
      <c r="L123" s="1"/>
      <c r="M123" s="43"/>
      <c r="N123" s="42"/>
      <c r="O123" s="1"/>
      <c r="P123" s="1"/>
      <c r="Q123" s="1"/>
      <c r="R123" s="1"/>
      <c r="S123" s="124"/>
      <c r="T123" s="122"/>
      <c r="U123" s="49"/>
      <c r="V123" s="96"/>
      <c r="W123" s="51"/>
      <c r="X123" s="49"/>
      <c r="Y123" s="51"/>
      <c r="Z123" s="25"/>
      <c r="AA123" s="25"/>
      <c r="AB123" s="25"/>
      <c r="AC123" s="25"/>
      <c r="AD123" s="25"/>
      <c r="AE123" s="25"/>
      <c r="AF123" s="25"/>
      <c r="AG123" s="25"/>
      <c r="AH123" s="25"/>
      <c r="AI123" s="25"/>
      <c r="AJ123" s="18"/>
      <c r="AK123" s="1"/>
      <c r="AL123" s="1"/>
      <c r="AM123" s="1"/>
      <c r="AN123" s="1"/>
      <c r="AO123" s="18"/>
    </row>
    <row r="124" spans="2:41" x14ac:dyDescent="0.25">
      <c r="B124" s="1"/>
      <c r="C124" s="10"/>
      <c r="D124" s="28"/>
      <c r="E124" s="28"/>
      <c r="F124" s="1"/>
      <c r="G124" s="22"/>
      <c r="H124" s="43"/>
      <c r="I124" s="42"/>
      <c r="J124" s="25"/>
      <c r="K124" s="18"/>
      <c r="L124" s="1"/>
      <c r="M124" s="43"/>
      <c r="N124" s="42"/>
      <c r="O124" s="1"/>
      <c r="P124" s="1"/>
      <c r="Q124" s="1"/>
      <c r="R124" s="1"/>
      <c r="S124" s="124"/>
      <c r="T124" s="122"/>
      <c r="U124" s="49"/>
      <c r="V124" s="96"/>
      <c r="W124" s="51"/>
      <c r="X124" s="49"/>
      <c r="Y124" s="51"/>
      <c r="Z124" s="25"/>
      <c r="AA124" s="25"/>
      <c r="AB124" s="25"/>
      <c r="AC124" s="25"/>
      <c r="AD124" s="25"/>
      <c r="AE124" s="25"/>
      <c r="AF124" s="25"/>
      <c r="AG124" s="25"/>
      <c r="AH124" s="25"/>
      <c r="AI124" s="25"/>
      <c r="AJ124" s="18"/>
      <c r="AK124" s="1"/>
      <c r="AL124" s="1"/>
      <c r="AM124" s="1"/>
      <c r="AN124" s="1"/>
      <c r="AO124" s="18"/>
    </row>
    <row r="125" spans="2:41" x14ac:dyDescent="0.25">
      <c r="B125" s="1"/>
      <c r="C125" s="10"/>
      <c r="D125" s="28"/>
      <c r="E125" s="28"/>
      <c r="F125" s="1"/>
      <c r="G125" s="22"/>
      <c r="H125" s="43"/>
      <c r="I125" s="42"/>
      <c r="J125" s="25"/>
      <c r="K125" s="18"/>
      <c r="L125" s="1"/>
      <c r="M125" s="43"/>
      <c r="N125" s="42"/>
      <c r="O125" s="1"/>
      <c r="P125" s="1"/>
      <c r="Q125" s="1"/>
      <c r="R125" s="1"/>
      <c r="S125" s="124"/>
      <c r="T125" s="122"/>
      <c r="U125" s="49"/>
      <c r="V125" s="96"/>
      <c r="W125" s="51"/>
      <c r="X125" s="49"/>
      <c r="Y125" s="51"/>
      <c r="Z125" s="25"/>
      <c r="AA125" s="25"/>
      <c r="AB125" s="25"/>
      <c r="AC125" s="25"/>
      <c r="AD125" s="25"/>
      <c r="AE125" s="25"/>
      <c r="AF125" s="25"/>
      <c r="AG125" s="25"/>
      <c r="AH125" s="25"/>
      <c r="AI125" s="25"/>
      <c r="AJ125" s="18"/>
      <c r="AK125" s="1"/>
      <c r="AL125" s="1"/>
      <c r="AM125" s="1"/>
      <c r="AN125" s="1"/>
      <c r="AO125" s="18"/>
    </row>
    <row r="126" spans="2:41" x14ac:dyDescent="0.25">
      <c r="B126" s="1"/>
      <c r="C126" s="10"/>
      <c r="D126" s="28"/>
      <c r="E126" s="28"/>
      <c r="F126" s="1"/>
      <c r="G126" s="22"/>
      <c r="H126" s="43"/>
      <c r="I126" s="42"/>
      <c r="J126" s="25"/>
      <c r="K126" s="18"/>
      <c r="L126" s="1"/>
      <c r="M126" s="43"/>
      <c r="N126" s="42"/>
      <c r="O126" s="1"/>
      <c r="P126" s="1"/>
      <c r="Q126" s="1"/>
      <c r="R126" s="1"/>
      <c r="S126" s="124"/>
      <c r="T126" s="122"/>
      <c r="U126" s="49"/>
      <c r="V126" s="96"/>
      <c r="W126" s="51"/>
      <c r="X126" s="49"/>
      <c r="Y126" s="51"/>
      <c r="Z126" s="25"/>
      <c r="AA126" s="25"/>
      <c r="AB126" s="25"/>
      <c r="AC126" s="25"/>
      <c r="AD126" s="25"/>
      <c r="AE126" s="25"/>
      <c r="AF126" s="25"/>
      <c r="AG126" s="25"/>
      <c r="AH126" s="25"/>
      <c r="AI126" s="25"/>
      <c r="AJ126" s="18"/>
      <c r="AK126" s="1"/>
      <c r="AL126" s="1"/>
      <c r="AM126" s="1"/>
      <c r="AN126" s="1"/>
      <c r="AO126" s="18"/>
    </row>
    <row r="127" spans="2:41" x14ac:dyDescent="0.25">
      <c r="B127" s="1"/>
      <c r="C127" s="10"/>
      <c r="D127" s="28"/>
      <c r="E127" s="28"/>
      <c r="F127" s="1"/>
      <c r="G127" s="22"/>
      <c r="H127" s="43"/>
      <c r="I127" s="42"/>
      <c r="J127" s="25"/>
      <c r="K127" s="18"/>
      <c r="L127" s="1"/>
      <c r="M127" s="43"/>
      <c r="N127" s="42"/>
      <c r="O127" s="1"/>
      <c r="P127" s="1"/>
      <c r="Q127" s="1"/>
      <c r="R127" s="1"/>
      <c r="S127" s="124"/>
      <c r="T127" s="122"/>
      <c r="U127" s="49"/>
      <c r="V127" s="96"/>
      <c r="W127" s="51"/>
      <c r="X127" s="49"/>
      <c r="Y127" s="51"/>
      <c r="Z127" s="25"/>
      <c r="AA127" s="25"/>
      <c r="AB127" s="25"/>
      <c r="AC127" s="25"/>
      <c r="AD127" s="25"/>
      <c r="AE127" s="25"/>
      <c r="AF127" s="25"/>
      <c r="AG127" s="25"/>
      <c r="AH127" s="25"/>
      <c r="AI127" s="25"/>
      <c r="AJ127" s="18"/>
      <c r="AK127" s="1"/>
      <c r="AL127" s="1"/>
      <c r="AM127" s="1"/>
      <c r="AN127" s="1"/>
      <c r="AO127" s="18"/>
    </row>
    <row r="128" spans="2:41" x14ac:dyDescent="0.25">
      <c r="B128" s="1"/>
      <c r="C128" s="10"/>
      <c r="D128" s="28"/>
      <c r="E128" s="28"/>
      <c r="F128" s="1"/>
      <c r="G128" s="22"/>
      <c r="H128" s="43"/>
      <c r="I128" s="42"/>
      <c r="J128" s="25"/>
      <c r="K128" s="18"/>
      <c r="L128" s="1"/>
      <c r="M128" s="43"/>
      <c r="N128" s="42"/>
      <c r="O128" s="1"/>
      <c r="P128" s="1"/>
      <c r="Q128" s="1"/>
      <c r="R128" s="1"/>
      <c r="S128" s="124"/>
      <c r="T128" s="122"/>
      <c r="U128" s="49"/>
      <c r="V128" s="96"/>
      <c r="W128" s="51"/>
      <c r="X128" s="49"/>
      <c r="Y128" s="51"/>
      <c r="Z128" s="25"/>
      <c r="AA128" s="25"/>
      <c r="AB128" s="25"/>
      <c r="AC128" s="25"/>
      <c r="AD128" s="25"/>
      <c r="AE128" s="25"/>
      <c r="AF128" s="25"/>
      <c r="AG128" s="25"/>
      <c r="AH128" s="25"/>
      <c r="AI128" s="25"/>
      <c r="AJ128" s="18"/>
      <c r="AK128" s="1"/>
      <c r="AL128" s="1"/>
      <c r="AM128" s="1"/>
      <c r="AN128" s="1"/>
      <c r="AO128" s="18"/>
    </row>
    <row r="129" spans="2:41" x14ac:dyDescent="0.25">
      <c r="B129" s="1"/>
      <c r="C129" s="10"/>
      <c r="D129" s="28"/>
      <c r="E129" s="28"/>
      <c r="F129" s="1"/>
      <c r="G129" s="22"/>
      <c r="H129" s="43"/>
      <c r="I129" s="42"/>
      <c r="J129" s="25"/>
      <c r="K129" s="18"/>
      <c r="L129" s="1"/>
      <c r="M129" s="43"/>
      <c r="N129" s="42"/>
      <c r="O129" s="1"/>
      <c r="P129" s="1"/>
      <c r="Q129" s="1"/>
      <c r="R129" s="1"/>
      <c r="S129" s="124"/>
      <c r="T129" s="122"/>
      <c r="U129" s="49"/>
      <c r="V129" s="96"/>
      <c r="W129" s="51"/>
      <c r="X129" s="49"/>
      <c r="Y129" s="51"/>
      <c r="Z129" s="25"/>
      <c r="AA129" s="25"/>
      <c r="AB129" s="25"/>
      <c r="AC129" s="25"/>
      <c r="AD129" s="25"/>
      <c r="AE129" s="25"/>
      <c r="AF129" s="25"/>
      <c r="AG129" s="25"/>
      <c r="AH129" s="25"/>
      <c r="AI129" s="25"/>
      <c r="AJ129" s="18"/>
      <c r="AK129" s="1"/>
      <c r="AL129" s="1"/>
      <c r="AM129" s="1"/>
      <c r="AN129" s="1"/>
      <c r="AO129" s="18"/>
    </row>
    <row r="130" spans="2:41" x14ac:dyDescent="0.25">
      <c r="B130" s="1"/>
      <c r="C130" s="10"/>
      <c r="D130" s="28"/>
      <c r="E130" s="28"/>
      <c r="F130" s="1"/>
      <c r="G130" s="22"/>
      <c r="H130" s="43"/>
      <c r="I130" s="42"/>
      <c r="J130" s="25"/>
      <c r="K130" s="18"/>
      <c r="L130" s="1"/>
      <c r="M130" s="43"/>
      <c r="N130" s="42"/>
      <c r="O130" s="1"/>
      <c r="P130" s="1"/>
      <c r="Q130" s="1"/>
      <c r="R130" s="1"/>
      <c r="S130" s="124"/>
      <c r="T130" s="122"/>
      <c r="U130" s="49"/>
      <c r="V130" s="96"/>
      <c r="W130" s="51"/>
      <c r="X130" s="49"/>
      <c r="Y130" s="51"/>
      <c r="Z130" s="25"/>
      <c r="AA130" s="25"/>
      <c r="AB130" s="25"/>
      <c r="AC130" s="25"/>
      <c r="AD130" s="25"/>
      <c r="AE130" s="25"/>
      <c r="AF130" s="25"/>
      <c r="AG130" s="25"/>
      <c r="AH130" s="25"/>
      <c r="AI130" s="25"/>
      <c r="AJ130" s="18"/>
      <c r="AK130" s="1"/>
      <c r="AL130" s="1"/>
      <c r="AM130" s="1"/>
      <c r="AN130" s="1"/>
      <c r="AO130" s="18"/>
    </row>
    <row r="131" spans="2:41" x14ac:dyDescent="0.25">
      <c r="B131" s="1"/>
      <c r="C131" s="10"/>
      <c r="D131" s="28"/>
      <c r="E131" s="28"/>
      <c r="F131" s="1"/>
      <c r="G131" s="22"/>
      <c r="H131" s="43"/>
      <c r="I131" s="42"/>
      <c r="J131" s="25"/>
      <c r="K131" s="18"/>
      <c r="L131" s="1"/>
      <c r="M131" s="43"/>
      <c r="N131" s="42"/>
      <c r="O131" s="1"/>
      <c r="P131" s="1"/>
      <c r="Q131" s="1"/>
      <c r="R131" s="1"/>
      <c r="S131" s="124"/>
      <c r="T131" s="122"/>
      <c r="U131" s="49"/>
      <c r="V131" s="96"/>
      <c r="W131" s="51"/>
      <c r="X131" s="49"/>
      <c r="Y131" s="51"/>
      <c r="Z131" s="25"/>
      <c r="AA131" s="25"/>
      <c r="AB131" s="25"/>
      <c r="AC131" s="25"/>
      <c r="AD131" s="25"/>
      <c r="AE131" s="25"/>
      <c r="AF131" s="25"/>
      <c r="AG131" s="25"/>
      <c r="AH131" s="25"/>
      <c r="AI131" s="25"/>
      <c r="AJ131" s="18"/>
      <c r="AK131" s="1"/>
      <c r="AL131" s="1"/>
      <c r="AM131" s="1"/>
      <c r="AN131" s="1"/>
      <c r="AO131" s="18"/>
    </row>
    <row r="132" spans="2:41" x14ac:dyDescent="0.25">
      <c r="B132" s="1"/>
      <c r="C132" s="10"/>
      <c r="D132" s="28"/>
      <c r="E132" s="28"/>
      <c r="F132" s="1"/>
      <c r="G132" s="22"/>
      <c r="H132" s="43"/>
      <c r="I132" s="42"/>
      <c r="J132" s="25"/>
      <c r="K132" s="18"/>
      <c r="L132" s="1"/>
      <c r="M132" s="43"/>
      <c r="N132" s="42"/>
      <c r="O132" s="1"/>
      <c r="P132" s="1"/>
      <c r="Q132" s="1"/>
      <c r="R132" s="1"/>
      <c r="S132" s="124"/>
      <c r="T132" s="122"/>
      <c r="U132" s="49"/>
      <c r="V132" s="96"/>
      <c r="W132" s="51"/>
      <c r="X132" s="49"/>
      <c r="Y132" s="51"/>
      <c r="Z132" s="25"/>
      <c r="AA132" s="25"/>
      <c r="AB132" s="25"/>
      <c r="AC132" s="25"/>
      <c r="AD132" s="25"/>
      <c r="AE132" s="25"/>
      <c r="AF132" s="25"/>
      <c r="AG132" s="25"/>
      <c r="AH132" s="25"/>
      <c r="AI132" s="25"/>
      <c r="AJ132" s="18"/>
      <c r="AK132" s="1"/>
      <c r="AL132" s="1"/>
      <c r="AM132" s="1"/>
      <c r="AN132" s="1"/>
      <c r="AO132" s="18"/>
    </row>
    <row r="133" spans="2:41" x14ac:dyDescent="0.25">
      <c r="B133" s="1"/>
      <c r="C133" s="10"/>
      <c r="D133" s="28"/>
      <c r="E133" s="28"/>
      <c r="F133" s="1"/>
      <c r="G133" s="22"/>
      <c r="H133" s="43"/>
      <c r="I133" s="42"/>
      <c r="J133" s="25"/>
      <c r="K133" s="18"/>
      <c r="L133" s="1"/>
      <c r="M133" s="43"/>
      <c r="N133" s="42"/>
      <c r="O133" s="1"/>
      <c r="P133" s="1"/>
      <c r="Q133" s="1"/>
      <c r="R133" s="1"/>
      <c r="S133" s="124"/>
      <c r="T133" s="122"/>
      <c r="U133" s="49"/>
      <c r="V133" s="96"/>
      <c r="W133" s="51"/>
      <c r="X133" s="49"/>
      <c r="Y133" s="51"/>
      <c r="Z133" s="25"/>
      <c r="AA133" s="25"/>
      <c r="AB133" s="25"/>
      <c r="AC133" s="25"/>
      <c r="AD133" s="25"/>
      <c r="AE133" s="25"/>
      <c r="AF133" s="25"/>
      <c r="AG133" s="25"/>
      <c r="AH133" s="25"/>
      <c r="AI133" s="25"/>
      <c r="AJ133" s="18"/>
      <c r="AK133" s="1"/>
      <c r="AL133" s="1"/>
      <c r="AM133" s="1"/>
      <c r="AN133" s="1"/>
      <c r="AO133" s="18"/>
    </row>
    <row r="134" spans="2:41" x14ac:dyDescent="0.25">
      <c r="B134" s="1"/>
      <c r="C134" s="10"/>
      <c r="D134" s="28"/>
      <c r="E134" s="28"/>
      <c r="F134" s="1"/>
      <c r="G134" s="22"/>
      <c r="H134" s="43"/>
      <c r="I134" s="42"/>
      <c r="J134" s="25"/>
      <c r="K134" s="18"/>
      <c r="L134" s="1"/>
      <c r="M134" s="43"/>
      <c r="N134" s="42"/>
      <c r="O134" s="1"/>
      <c r="P134" s="1"/>
      <c r="Q134" s="1"/>
      <c r="R134" s="1"/>
      <c r="S134" s="124"/>
      <c r="T134" s="122"/>
      <c r="U134" s="49"/>
      <c r="V134" s="96"/>
      <c r="W134" s="51"/>
      <c r="X134" s="49"/>
      <c r="Y134" s="51"/>
      <c r="Z134" s="25"/>
      <c r="AA134" s="25"/>
      <c r="AB134" s="25"/>
      <c r="AC134" s="25"/>
      <c r="AD134" s="25"/>
      <c r="AE134" s="25"/>
      <c r="AF134" s="25"/>
      <c r="AG134" s="25"/>
      <c r="AH134" s="25"/>
      <c r="AI134" s="25"/>
      <c r="AJ134" s="18"/>
      <c r="AK134" s="1"/>
      <c r="AL134" s="1"/>
      <c r="AM134" s="1"/>
      <c r="AN134" s="1"/>
      <c r="AO134" s="18"/>
    </row>
    <row r="135" spans="2:41" x14ac:dyDescent="0.25">
      <c r="B135" s="1"/>
      <c r="C135" s="10"/>
      <c r="D135" s="28"/>
      <c r="E135" s="28"/>
      <c r="F135" s="1"/>
      <c r="G135" s="22"/>
      <c r="H135" s="43"/>
      <c r="I135" s="42"/>
      <c r="J135" s="25"/>
      <c r="K135" s="18"/>
      <c r="L135" s="1"/>
      <c r="M135" s="43"/>
      <c r="N135" s="42"/>
      <c r="O135" s="1"/>
      <c r="P135" s="1"/>
      <c r="Q135" s="1"/>
      <c r="R135" s="1"/>
      <c r="S135" s="124"/>
      <c r="T135" s="122"/>
      <c r="U135" s="49"/>
      <c r="V135" s="96"/>
      <c r="W135" s="51"/>
      <c r="X135" s="49"/>
      <c r="Y135" s="51"/>
      <c r="Z135" s="25"/>
      <c r="AA135" s="25"/>
      <c r="AB135" s="25"/>
      <c r="AC135" s="25"/>
      <c r="AD135" s="25"/>
      <c r="AE135" s="25"/>
      <c r="AF135" s="25"/>
      <c r="AG135" s="25"/>
      <c r="AH135" s="25"/>
      <c r="AI135" s="25"/>
      <c r="AJ135" s="18"/>
      <c r="AK135" s="1"/>
      <c r="AL135" s="1"/>
      <c r="AM135" s="1"/>
      <c r="AN135" s="1"/>
      <c r="AO135" s="18"/>
    </row>
    <row r="136" spans="2:41" x14ac:dyDescent="0.25">
      <c r="B136" s="1"/>
      <c r="C136" s="10"/>
      <c r="D136" s="28"/>
      <c r="E136" s="28"/>
      <c r="F136" s="1"/>
      <c r="G136" s="22"/>
      <c r="H136" s="43"/>
      <c r="I136" s="42"/>
      <c r="J136" s="25"/>
      <c r="K136" s="18"/>
      <c r="L136" s="1"/>
      <c r="M136" s="43"/>
      <c r="N136" s="42"/>
      <c r="O136" s="1"/>
      <c r="P136" s="1"/>
      <c r="Q136" s="1"/>
      <c r="R136" s="1"/>
      <c r="S136" s="124"/>
      <c r="T136" s="122"/>
      <c r="U136" s="49"/>
      <c r="V136" s="96"/>
      <c r="W136" s="51"/>
      <c r="X136" s="49"/>
      <c r="Y136" s="51"/>
      <c r="Z136" s="25"/>
      <c r="AA136" s="25"/>
      <c r="AB136" s="25"/>
      <c r="AC136" s="25"/>
      <c r="AD136" s="25"/>
      <c r="AE136" s="25"/>
      <c r="AF136" s="25"/>
      <c r="AG136" s="25"/>
      <c r="AH136" s="25"/>
      <c r="AI136" s="25"/>
      <c r="AJ136" s="18"/>
      <c r="AK136" s="1"/>
      <c r="AL136" s="1"/>
      <c r="AM136" s="1"/>
      <c r="AN136" s="1"/>
      <c r="AO136" s="18"/>
    </row>
    <row r="137" spans="2:41" x14ac:dyDescent="0.25">
      <c r="B137" s="1"/>
      <c r="C137" s="10"/>
      <c r="D137" s="28"/>
      <c r="E137" s="28"/>
      <c r="F137" s="1"/>
      <c r="G137" s="22"/>
      <c r="H137" s="43"/>
      <c r="I137" s="42"/>
      <c r="J137" s="25"/>
      <c r="K137" s="18"/>
      <c r="L137" s="1"/>
      <c r="M137" s="43"/>
      <c r="N137" s="42"/>
      <c r="O137" s="1"/>
      <c r="P137" s="1"/>
      <c r="Q137" s="1"/>
      <c r="R137" s="1"/>
      <c r="S137" s="124"/>
      <c r="T137" s="122"/>
      <c r="U137" s="49"/>
      <c r="V137" s="96"/>
      <c r="W137" s="51"/>
      <c r="X137" s="49"/>
      <c r="Y137" s="51"/>
      <c r="Z137" s="25"/>
      <c r="AA137" s="25"/>
      <c r="AB137" s="25"/>
      <c r="AC137" s="25"/>
      <c r="AD137" s="25"/>
      <c r="AE137" s="25"/>
      <c r="AF137" s="25"/>
      <c r="AG137" s="25"/>
      <c r="AH137" s="25"/>
      <c r="AI137" s="25"/>
      <c r="AJ137" s="18"/>
      <c r="AK137" s="1"/>
      <c r="AL137" s="1"/>
      <c r="AM137" s="1"/>
      <c r="AN137" s="1"/>
      <c r="AO137" s="18"/>
    </row>
    <row r="138" spans="2:41" x14ac:dyDescent="0.25">
      <c r="B138" s="1"/>
      <c r="C138" s="10"/>
      <c r="D138" s="28"/>
      <c r="E138" s="28"/>
      <c r="F138" s="1"/>
      <c r="G138" s="22"/>
      <c r="H138" s="43"/>
      <c r="I138" s="42"/>
      <c r="J138" s="25"/>
      <c r="K138" s="18"/>
      <c r="L138" s="1"/>
      <c r="M138" s="43"/>
      <c r="N138" s="42"/>
      <c r="O138" s="1"/>
      <c r="P138" s="1"/>
      <c r="Q138" s="1"/>
      <c r="R138" s="1"/>
      <c r="S138" s="124"/>
      <c r="T138" s="122"/>
      <c r="U138" s="49"/>
      <c r="V138" s="96"/>
      <c r="W138" s="51"/>
      <c r="X138" s="49"/>
      <c r="Y138" s="51"/>
      <c r="Z138" s="25"/>
      <c r="AA138" s="25"/>
      <c r="AB138" s="25"/>
      <c r="AC138" s="25"/>
      <c r="AD138" s="25"/>
      <c r="AE138" s="25"/>
      <c r="AF138" s="25"/>
      <c r="AG138" s="25"/>
      <c r="AH138" s="25"/>
      <c r="AI138" s="25"/>
      <c r="AJ138" s="18"/>
      <c r="AK138" s="1"/>
      <c r="AL138" s="1"/>
      <c r="AM138" s="1"/>
      <c r="AN138" s="1"/>
      <c r="AO138" s="18"/>
    </row>
    <row r="139" spans="2:41" x14ac:dyDescent="0.25">
      <c r="B139" s="1"/>
      <c r="C139" s="10"/>
      <c r="D139" s="28"/>
      <c r="E139" s="28"/>
      <c r="F139" s="1"/>
      <c r="G139" s="22"/>
      <c r="H139" s="43"/>
      <c r="I139" s="42"/>
      <c r="J139" s="25"/>
      <c r="K139" s="18"/>
      <c r="L139" s="1"/>
      <c r="M139" s="43"/>
      <c r="N139" s="42"/>
      <c r="O139" s="1"/>
      <c r="P139" s="1"/>
      <c r="Q139" s="1"/>
      <c r="R139" s="1"/>
      <c r="S139" s="124"/>
      <c r="T139" s="122"/>
      <c r="U139" s="49"/>
      <c r="V139" s="96"/>
      <c r="W139" s="51"/>
      <c r="X139" s="49"/>
      <c r="Y139" s="51"/>
      <c r="Z139" s="25"/>
      <c r="AA139" s="25"/>
      <c r="AB139" s="25"/>
      <c r="AC139" s="25"/>
      <c r="AD139" s="25"/>
      <c r="AE139" s="25"/>
      <c r="AF139" s="25"/>
      <c r="AG139" s="25"/>
      <c r="AH139" s="25"/>
      <c r="AI139" s="25"/>
      <c r="AJ139" s="18"/>
      <c r="AK139" s="1"/>
      <c r="AL139" s="1"/>
      <c r="AM139" s="1"/>
      <c r="AN139" s="1"/>
      <c r="AO139" s="18"/>
    </row>
    <row r="140" spans="2:41" x14ac:dyDescent="0.25">
      <c r="B140" s="1"/>
      <c r="C140" s="10"/>
      <c r="D140" s="28"/>
      <c r="E140" s="28"/>
      <c r="F140" s="1"/>
      <c r="G140" s="22"/>
      <c r="H140" s="43"/>
      <c r="I140" s="42"/>
      <c r="J140" s="25"/>
      <c r="K140" s="18"/>
      <c r="L140" s="1"/>
      <c r="M140" s="43"/>
      <c r="N140" s="42"/>
      <c r="O140" s="1"/>
      <c r="P140" s="1"/>
      <c r="Q140" s="1"/>
      <c r="R140" s="1"/>
      <c r="S140" s="124"/>
      <c r="T140" s="122"/>
      <c r="U140" s="49"/>
      <c r="V140" s="96"/>
      <c r="W140" s="51"/>
      <c r="X140" s="49"/>
      <c r="Y140" s="51"/>
      <c r="Z140" s="25"/>
      <c r="AA140" s="25"/>
      <c r="AB140" s="25"/>
      <c r="AC140" s="25"/>
      <c r="AD140" s="25"/>
      <c r="AE140" s="25"/>
      <c r="AF140" s="25"/>
      <c r="AG140" s="25"/>
      <c r="AH140" s="25"/>
      <c r="AI140" s="25"/>
      <c r="AJ140" s="18"/>
      <c r="AK140" s="1"/>
      <c r="AL140" s="1"/>
      <c r="AM140" s="1"/>
      <c r="AN140" s="1"/>
      <c r="AO140" s="18"/>
    </row>
    <row r="141" spans="2:41" x14ac:dyDescent="0.25">
      <c r="B141" s="1"/>
      <c r="C141" s="10"/>
      <c r="D141" s="28"/>
      <c r="E141" s="28"/>
      <c r="F141" s="1"/>
      <c r="G141" s="22"/>
      <c r="H141" s="43"/>
      <c r="I141" s="42"/>
      <c r="J141" s="25"/>
      <c r="K141" s="18"/>
      <c r="L141" s="1"/>
      <c r="M141" s="43"/>
      <c r="N141" s="42"/>
      <c r="O141" s="1"/>
      <c r="P141" s="1"/>
      <c r="Q141" s="1"/>
      <c r="R141" s="1"/>
      <c r="S141" s="124"/>
      <c r="T141" s="122"/>
      <c r="U141" s="49"/>
      <c r="V141" s="96"/>
      <c r="W141" s="51"/>
      <c r="X141" s="49"/>
      <c r="Y141" s="51"/>
      <c r="Z141" s="25"/>
      <c r="AA141" s="25"/>
      <c r="AB141" s="25"/>
      <c r="AC141" s="25"/>
      <c r="AD141" s="25"/>
      <c r="AE141" s="25"/>
      <c r="AF141" s="25"/>
      <c r="AG141" s="25"/>
      <c r="AH141" s="25"/>
      <c r="AI141" s="25"/>
      <c r="AJ141" s="18"/>
      <c r="AK141" s="1"/>
      <c r="AL141" s="1"/>
      <c r="AM141" s="1"/>
      <c r="AN141" s="1"/>
      <c r="AO141" s="18"/>
    </row>
    <row r="142" spans="2:41" x14ac:dyDescent="0.25">
      <c r="B142" s="1"/>
      <c r="C142" s="10"/>
      <c r="D142" s="28"/>
      <c r="E142" s="28"/>
      <c r="F142" s="1"/>
      <c r="G142" s="22"/>
      <c r="H142" s="43"/>
      <c r="I142" s="42"/>
      <c r="J142" s="25"/>
      <c r="K142" s="18"/>
      <c r="L142" s="1"/>
      <c r="M142" s="43"/>
      <c r="N142" s="42"/>
      <c r="O142" s="1"/>
      <c r="P142" s="1"/>
      <c r="Q142" s="1"/>
      <c r="R142" s="1"/>
      <c r="S142" s="124"/>
      <c r="T142" s="122"/>
      <c r="U142" s="49"/>
      <c r="V142" s="96"/>
      <c r="W142" s="51"/>
      <c r="X142" s="49"/>
      <c r="Y142" s="51"/>
      <c r="Z142" s="25"/>
      <c r="AA142" s="25"/>
      <c r="AB142" s="25"/>
      <c r="AC142" s="25"/>
      <c r="AD142" s="25"/>
      <c r="AE142" s="25"/>
      <c r="AF142" s="25"/>
      <c r="AG142" s="25"/>
      <c r="AH142" s="25"/>
      <c r="AI142" s="25"/>
      <c r="AJ142" s="18"/>
      <c r="AK142" s="1"/>
      <c r="AL142" s="1"/>
      <c r="AM142" s="1"/>
      <c r="AN142" s="1"/>
      <c r="AO142" s="18"/>
    </row>
    <row r="143" spans="2:41" x14ac:dyDescent="0.25">
      <c r="B143" s="1"/>
      <c r="C143" s="10"/>
      <c r="D143" s="28"/>
      <c r="E143" s="28"/>
      <c r="F143" s="1"/>
      <c r="G143" s="22"/>
      <c r="H143" s="43"/>
      <c r="I143" s="42"/>
      <c r="J143" s="25"/>
      <c r="K143" s="18"/>
      <c r="L143" s="1"/>
      <c r="M143" s="43"/>
      <c r="N143" s="42"/>
      <c r="O143" s="1"/>
      <c r="P143" s="1"/>
      <c r="Q143" s="1"/>
      <c r="R143" s="1"/>
      <c r="S143" s="124"/>
      <c r="T143" s="122"/>
      <c r="U143" s="49"/>
      <c r="V143" s="96"/>
      <c r="W143" s="51"/>
      <c r="X143" s="49"/>
      <c r="Y143" s="51"/>
      <c r="Z143" s="25"/>
      <c r="AA143" s="25"/>
      <c r="AB143" s="25"/>
      <c r="AC143" s="25"/>
      <c r="AD143" s="25"/>
      <c r="AE143" s="25"/>
      <c r="AF143" s="25"/>
      <c r="AG143" s="25"/>
      <c r="AH143" s="25"/>
      <c r="AI143" s="25"/>
      <c r="AJ143" s="18"/>
      <c r="AK143" s="1"/>
      <c r="AL143" s="1"/>
      <c r="AM143" s="1"/>
      <c r="AN143" s="1"/>
      <c r="AO143" s="18"/>
    </row>
    <row r="144" spans="2:41" x14ac:dyDescent="0.25">
      <c r="B144" s="1"/>
      <c r="C144" s="10"/>
      <c r="D144" s="28"/>
      <c r="E144" s="28"/>
      <c r="F144" s="1"/>
      <c r="G144" s="22"/>
      <c r="H144" s="43"/>
      <c r="I144" s="42"/>
      <c r="J144" s="25"/>
      <c r="K144" s="18"/>
      <c r="L144" s="1"/>
      <c r="M144" s="43"/>
      <c r="N144" s="42"/>
      <c r="O144" s="1"/>
      <c r="P144" s="1"/>
      <c r="Q144" s="1"/>
      <c r="R144" s="1"/>
      <c r="S144" s="124"/>
      <c r="T144" s="122"/>
      <c r="U144" s="49"/>
      <c r="V144" s="96"/>
      <c r="W144" s="51"/>
      <c r="X144" s="49"/>
      <c r="Y144" s="51"/>
      <c r="Z144" s="25"/>
      <c r="AA144" s="25"/>
      <c r="AB144" s="25"/>
      <c r="AC144" s="25"/>
      <c r="AD144" s="25"/>
      <c r="AE144" s="25"/>
      <c r="AF144" s="25"/>
      <c r="AG144" s="25"/>
      <c r="AH144" s="25"/>
      <c r="AI144" s="25"/>
      <c r="AJ144" s="18"/>
      <c r="AK144" s="1"/>
      <c r="AL144" s="1"/>
      <c r="AM144" s="1"/>
      <c r="AN144" s="1"/>
      <c r="AO144" s="18"/>
    </row>
    <row r="145" spans="2:41" x14ac:dyDescent="0.25">
      <c r="B145" s="1"/>
      <c r="C145" s="10"/>
      <c r="D145" s="28"/>
      <c r="E145" s="28"/>
      <c r="F145" s="1"/>
      <c r="G145" s="22"/>
      <c r="H145" s="43"/>
      <c r="I145" s="42"/>
      <c r="J145" s="25"/>
      <c r="K145" s="18"/>
      <c r="L145" s="1"/>
      <c r="M145" s="43"/>
      <c r="N145" s="42"/>
      <c r="O145" s="1"/>
      <c r="P145" s="1"/>
      <c r="Q145" s="1"/>
      <c r="R145" s="1"/>
      <c r="S145" s="124"/>
      <c r="T145" s="122"/>
      <c r="U145" s="49"/>
      <c r="V145" s="96"/>
      <c r="W145" s="51"/>
      <c r="X145" s="49"/>
      <c r="Y145" s="51"/>
      <c r="Z145" s="25"/>
      <c r="AA145" s="25"/>
      <c r="AB145" s="25"/>
      <c r="AC145" s="25"/>
      <c r="AD145" s="25"/>
      <c r="AE145" s="25"/>
      <c r="AF145" s="25"/>
      <c r="AG145" s="25"/>
      <c r="AH145" s="25"/>
      <c r="AI145" s="25"/>
      <c r="AJ145" s="18"/>
      <c r="AK145" s="1"/>
      <c r="AL145" s="1"/>
      <c r="AM145" s="1"/>
      <c r="AN145" s="1"/>
      <c r="AO145" s="18"/>
    </row>
    <row r="146" spans="2:41" x14ac:dyDescent="0.25">
      <c r="B146" s="1"/>
      <c r="C146" s="10"/>
      <c r="D146" s="28"/>
      <c r="E146" s="28"/>
      <c r="F146" s="1"/>
      <c r="G146" s="22"/>
      <c r="H146" s="43"/>
      <c r="I146" s="42"/>
      <c r="J146" s="25"/>
      <c r="K146" s="18"/>
      <c r="L146" s="1"/>
      <c r="M146" s="43"/>
      <c r="N146" s="42"/>
      <c r="O146" s="1"/>
      <c r="P146" s="1"/>
      <c r="Q146" s="1"/>
      <c r="R146" s="1"/>
      <c r="S146" s="124"/>
      <c r="T146" s="122"/>
      <c r="U146" s="49"/>
      <c r="V146" s="96"/>
      <c r="W146" s="51"/>
      <c r="X146" s="49"/>
      <c r="Y146" s="51"/>
      <c r="Z146" s="25"/>
      <c r="AA146" s="25"/>
      <c r="AB146" s="25"/>
      <c r="AC146" s="25"/>
      <c r="AD146" s="25"/>
      <c r="AE146" s="25"/>
      <c r="AF146" s="25"/>
      <c r="AG146" s="25"/>
      <c r="AH146" s="25"/>
      <c r="AI146" s="25"/>
      <c r="AJ146" s="18"/>
      <c r="AK146" s="1"/>
      <c r="AL146" s="1"/>
      <c r="AM146" s="1"/>
      <c r="AN146" s="1"/>
      <c r="AO146" s="18"/>
    </row>
    <row r="147" spans="2:41" x14ac:dyDescent="0.25">
      <c r="B147" s="1"/>
      <c r="C147" s="10"/>
      <c r="D147" s="28"/>
      <c r="E147" s="28"/>
      <c r="F147" s="1"/>
      <c r="G147" s="22"/>
      <c r="H147" s="43"/>
      <c r="I147" s="42"/>
      <c r="J147" s="25"/>
      <c r="K147" s="18"/>
      <c r="L147" s="1"/>
      <c r="M147" s="43"/>
      <c r="N147" s="42"/>
      <c r="O147" s="1"/>
      <c r="P147" s="1"/>
      <c r="Q147" s="1"/>
      <c r="R147" s="1"/>
      <c r="S147" s="124"/>
      <c r="T147" s="122"/>
      <c r="U147" s="49"/>
      <c r="V147" s="96"/>
      <c r="W147" s="51"/>
      <c r="X147" s="49"/>
      <c r="Y147" s="51"/>
      <c r="Z147" s="25"/>
      <c r="AA147" s="25"/>
      <c r="AB147" s="25"/>
      <c r="AC147" s="25"/>
      <c r="AD147" s="25"/>
      <c r="AE147" s="25"/>
      <c r="AF147" s="25"/>
      <c r="AG147" s="25"/>
      <c r="AH147" s="25"/>
      <c r="AI147" s="25"/>
      <c r="AJ147" s="18"/>
      <c r="AK147" s="1"/>
      <c r="AL147" s="1"/>
      <c r="AM147" s="1"/>
      <c r="AN147" s="1"/>
      <c r="AO147" s="18"/>
    </row>
    <row r="148" spans="2:41" x14ac:dyDescent="0.25">
      <c r="B148" s="1"/>
      <c r="C148" s="10"/>
      <c r="D148" s="28"/>
      <c r="E148" s="28"/>
      <c r="F148" s="1"/>
      <c r="G148" s="22"/>
      <c r="H148" s="43"/>
      <c r="I148" s="42"/>
      <c r="J148" s="25"/>
      <c r="K148" s="18"/>
      <c r="L148" s="1"/>
      <c r="M148" s="43"/>
      <c r="N148" s="42"/>
      <c r="O148" s="1"/>
      <c r="P148" s="1"/>
      <c r="Q148" s="1"/>
      <c r="R148" s="1"/>
      <c r="S148" s="124"/>
      <c r="T148" s="122"/>
      <c r="U148" s="49"/>
      <c r="V148" s="96"/>
      <c r="W148" s="51"/>
      <c r="X148" s="49"/>
      <c r="Y148" s="51"/>
      <c r="Z148" s="25"/>
      <c r="AA148" s="25"/>
      <c r="AB148" s="25"/>
      <c r="AC148" s="25"/>
      <c r="AD148" s="25"/>
      <c r="AE148" s="25"/>
      <c r="AF148" s="25"/>
      <c r="AG148" s="25"/>
      <c r="AH148" s="25"/>
      <c r="AI148" s="25"/>
      <c r="AJ148" s="18"/>
      <c r="AK148" s="1"/>
      <c r="AL148" s="1"/>
      <c r="AM148" s="1"/>
      <c r="AN148" s="1"/>
      <c r="AO148" s="18"/>
    </row>
    <row r="149" spans="2:41" x14ac:dyDescent="0.25">
      <c r="B149" s="1"/>
      <c r="C149" s="10"/>
      <c r="D149" s="28"/>
      <c r="E149" s="28"/>
      <c r="F149" s="1"/>
      <c r="G149" s="22"/>
      <c r="H149" s="43"/>
      <c r="I149" s="42"/>
      <c r="J149" s="25"/>
      <c r="K149" s="18"/>
      <c r="L149" s="1"/>
      <c r="M149" s="43"/>
      <c r="N149" s="42"/>
      <c r="O149" s="1"/>
      <c r="P149" s="1"/>
      <c r="Q149" s="1"/>
      <c r="R149" s="1"/>
      <c r="S149" s="124"/>
      <c r="T149" s="122"/>
      <c r="U149" s="49"/>
      <c r="V149" s="96"/>
      <c r="W149" s="51"/>
      <c r="X149" s="49"/>
      <c r="Y149" s="51"/>
      <c r="Z149" s="25"/>
      <c r="AA149" s="25"/>
      <c r="AB149" s="25"/>
      <c r="AC149" s="25"/>
      <c r="AD149" s="25"/>
      <c r="AE149" s="25"/>
      <c r="AF149" s="25"/>
      <c r="AG149" s="25"/>
      <c r="AH149" s="25"/>
      <c r="AI149" s="25"/>
      <c r="AJ149" s="18"/>
      <c r="AK149" s="1"/>
      <c r="AL149" s="1"/>
      <c r="AM149" s="1"/>
      <c r="AN149" s="1"/>
      <c r="AO149" s="18"/>
    </row>
    <row r="150" spans="2:41" x14ac:dyDescent="0.25">
      <c r="B150" s="1"/>
      <c r="C150" s="10"/>
      <c r="D150" s="28"/>
      <c r="E150" s="28"/>
      <c r="F150" s="1"/>
      <c r="G150" s="22"/>
      <c r="H150" s="43"/>
      <c r="I150" s="42"/>
      <c r="J150" s="25"/>
      <c r="K150" s="18"/>
      <c r="L150" s="1"/>
      <c r="M150" s="43"/>
      <c r="N150" s="42"/>
      <c r="O150" s="1"/>
      <c r="P150" s="1"/>
      <c r="Q150" s="1"/>
      <c r="R150" s="1"/>
      <c r="S150" s="124"/>
      <c r="T150" s="122"/>
      <c r="U150" s="49"/>
      <c r="V150" s="96"/>
      <c r="W150" s="51"/>
      <c r="X150" s="49"/>
      <c r="Y150" s="51"/>
      <c r="Z150" s="25"/>
      <c r="AA150" s="25"/>
      <c r="AB150" s="25"/>
      <c r="AC150" s="25"/>
      <c r="AD150" s="25"/>
      <c r="AE150" s="25"/>
      <c r="AF150" s="25"/>
      <c r="AG150" s="25"/>
      <c r="AH150" s="25"/>
      <c r="AI150" s="25"/>
      <c r="AJ150" s="18"/>
      <c r="AK150" s="1"/>
      <c r="AL150" s="1"/>
      <c r="AM150" s="1"/>
      <c r="AN150" s="1"/>
      <c r="AO150" s="18"/>
    </row>
    <row r="151" spans="2:41" x14ac:dyDescent="0.25">
      <c r="B151" s="1"/>
      <c r="C151" s="10"/>
      <c r="D151" s="28"/>
      <c r="E151" s="28"/>
      <c r="F151" s="1"/>
      <c r="G151" s="22"/>
      <c r="H151" s="43"/>
      <c r="I151" s="42"/>
      <c r="J151" s="25"/>
      <c r="K151" s="18"/>
      <c r="L151" s="1"/>
      <c r="M151" s="43"/>
      <c r="N151" s="42"/>
      <c r="O151" s="1"/>
      <c r="P151" s="1"/>
      <c r="Q151" s="1"/>
      <c r="R151" s="1"/>
      <c r="S151" s="124"/>
      <c r="T151" s="122"/>
      <c r="U151" s="49"/>
      <c r="V151" s="96"/>
      <c r="W151" s="51"/>
      <c r="X151" s="49"/>
      <c r="Y151" s="51"/>
      <c r="Z151" s="25"/>
      <c r="AA151" s="25"/>
      <c r="AB151" s="25"/>
      <c r="AC151" s="25"/>
      <c r="AD151" s="25"/>
      <c r="AE151" s="25"/>
      <c r="AF151" s="25"/>
      <c r="AG151" s="25"/>
      <c r="AH151" s="25"/>
      <c r="AI151" s="25"/>
      <c r="AJ151" s="18"/>
      <c r="AK151" s="1"/>
      <c r="AL151" s="1"/>
      <c r="AM151" s="1"/>
      <c r="AN151" s="1"/>
      <c r="AO151" s="18"/>
    </row>
    <row r="152" spans="2:41" x14ac:dyDescent="0.25">
      <c r="B152" s="1"/>
      <c r="C152" s="10"/>
      <c r="D152" s="28"/>
      <c r="E152" s="28"/>
      <c r="F152" s="1"/>
      <c r="G152" s="22"/>
      <c r="H152" s="43"/>
      <c r="I152" s="42"/>
      <c r="J152" s="25"/>
      <c r="K152" s="18"/>
      <c r="L152" s="1"/>
      <c r="M152" s="43"/>
      <c r="N152" s="42"/>
      <c r="O152" s="1"/>
      <c r="P152" s="1"/>
      <c r="Q152" s="1"/>
      <c r="R152" s="1"/>
      <c r="S152" s="124"/>
      <c r="T152" s="122"/>
      <c r="U152" s="49"/>
      <c r="V152" s="96"/>
      <c r="W152" s="51"/>
      <c r="X152" s="49"/>
      <c r="Y152" s="51"/>
      <c r="Z152" s="25"/>
      <c r="AA152" s="25"/>
      <c r="AB152" s="25"/>
      <c r="AC152" s="25"/>
      <c r="AD152" s="25"/>
      <c r="AE152" s="25"/>
      <c r="AF152" s="25"/>
      <c r="AG152" s="25"/>
      <c r="AH152" s="25"/>
      <c r="AI152" s="25"/>
      <c r="AJ152" s="18"/>
      <c r="AK152" s="1"/>
      <c r="AL152" s="1"/>
      <c r="AM152" s="1"/>
      <c r="AN152" s="1"/>
      <c r="AO152" s="18"/>
    </row>
    <row r="153" spans="2:41" x14ac:dyDescent="0.25">
      <c r="B153" s="1"/>
      <c r="C153" s="10"/>
      <c r="D153" s="28"/>
      <c r="E153" s="28"/>
      <c r="F153" s="1"/>
      <c r="G153" s="22"/>
      <c r="H153" s="43"/>
      <c r="I153" s="42"/>
      <c r="J153" s="25"/>
      <c r="K153" s="18"/>
      <c r="L153" s="1"/>
      <c r="M153" s="43"/>
      <c r="N153" s="42"/>
      <c r="O153" s="1"/>
      <c r="P153" s="1"/>
      <c r="Q153" s="1"/>
      <c r="R153" s="1"/>
      <c r="S153" s="124"/>
      <c r="T153" s="122"/>
      <c r="U153" s="49"/>
      <c r="V153" s="96"/>
      <c r="W153" s="51"/>
      <c r="X153" s="49"/>
      <c r="Y153" s="51"/>
      <c r="Z153" s="25"/>
      <c r="AA153" s="25"/>
      <c r="AB153" s="25"/>
      <c r="AC153" s="25"/>
      <c r="AD153" s="25"/>
      <c r="AE153" s="25"/>
      <c r="AF153" s="25"/>
      <c r="AG153" s="25"/>
      <c r="AH153" s="25"/>
      <c r="AI153" s="25"/>
      <c r="AJ153" s="18"/>
      <c r="AK153" s="1"/>
      <c r="AL153" s="1"/>
      <c r="AM153" s="1"/>
      <c r="AN153" s="1"/>
      <c r="AO153" s="18"/>
    </row>
    <row r="154" spans="2:41" x14ac:dyDescent="0.25">
      <c r="B154" s="1"/>
      <c r="C154" s="10"/>
      <c r="D154" s="28"/>
      <c r="E154" s="28"/>
      <c r="F154" s="1"/>
      <c r="G154" s="22"/>
      <c r="H154" s="43"/>
      <c r="I154" s="42"/>
      <c r="J154" s="25"/>
      <c r="K154" s="18"/>
      <c r="L154" s="1"/>
      <c r="M154" s="43"/>
      <c r="N154" s="42"/>
      <c r="O154" s="1"/>
      <c r="P154" s="1"/>
      <c r="Q154" s="1"/>
      <c r="R154" s="1"/>
      <c r="S154" s="124"/>
      <c r="T154" s="122"/>
      <c r="U154" s="49"/>
      <c r="V154" s="96"/>
      <c r="W154" s="51"/>
      <c r="X154" s="49"/>
      <c r="Y154" s="51"/>
      <c r="Z154" s="25"/>
      <c r="AA154" s="25"/>
      <c r="AB154" s="25"/>
      <c r="AC154" s="25"/>
      <c r="AD154" s="25"/>
      <c r="AE154" s="25"/>
      <c r="AF154" s="25"/>
      <c r="AG154" s="25"/>
      <c r="AH154" s="25"/>
      <c r="AI154" s="25"/>
      <c r="AJ154" s="18"/>
      <c r="AK154" s="1"/>
      <c r="AL154" s="1"/>
      <c r="AM154" s="1"/>
      <c r="AN154" s="1"/>
      <c r="AO154" s="18"/>
    </row>
    <row r="155" spans="2:41" x14ac:dyDescent="0.25">
      <c r="J155" s="25"/>
      <c r="K155" s="18"/>
      <c r="AA155" s="25"/>
      <c r="AB155" s="25"/>
      <c r="AC155" s="25"/>
      <c r="AD155" s="25"/>
      <c r="AE155" s="25"/>
      <c r="AF155" s="25"/>
      <c r="AG155" s="25"/>
      <c r="AH155" s="25"/>
      <c r="AI155" s="25"/>
      <c r="AJ155" s="18"/>
    </row>
  </sheetData>
  <mergeCells count="16">
    <mergeCell ref="A12:E12"/>
    <mergeCell ref="A13:D13"/>
    <mergeCell ref="A14:D14"/>
    <mergeCell ref="AK6:AO6"/>
    <mergeCell ref="AK5:AO5"/>
    <mergeCell ref="AA6:AJ6"/>
    <mergeCell ref="AA5:AJ5"/>
    <mergeCell ref="O3:T3"/>
    <mergeCell ref="AK3:AN3"/>
    <mergeCell ref="B3:C3"/>
    <mergeCell ref="J3:K3"/>
    <mergeCell ref="D3:G3"/>
    <mergeCell ref="X3:AJ3"/>
    <mergeCell ref="L3:N3"/>
    <mergeCell ref="H3:I3"/>
    <mergeCell ref="U3:W3"/>
  </mergeCells>
  <dataValidations count="7">
    <dataValidation allowBlank="1" showInputMessage="1" showErrorMessage="1" promptTitle="Note" prompt="Saskatchewan reported 12 in &quot;home&quot; and &quot;other&quot; so the actual number in each category is uknown." sqref="O8 S8"/>
    <dataValidation allowBlank="1" showInputMessage="1" showErrorMessage="1" promptTitle="Note" prompt="1st &amp; 2nd Reports: hospice; clinician office; facility; undisclosed; 3rd Report: retirement homes; assisted or supportive living; ambulatory setting; day program space; clinician’s office; funeral home; hotel/motel; undisclosed." sqref="S4"/>
    <dataValidation allowBlank="1" showInputMessage="1" showErrorMessage="1" promptTitle="Note" prompt="Saskatchewan reported 12 in &quot;home&quot; and &quot;other&quot; so the actual number in each category is uknown.  However, the 12 deaths are accounted for so have not been categorized as &quot;Unknown or Suppressed&quot; here." sqref="T8"/>
    <dataValidation allowBlank="1" showInputMessage="1" showErrorMessage="1" promptTitle="Note" prompt="Reported as 72%.  Converted here to 72% of &quot;Outcome: Provided.&quot;" sqref="U6"/>
    <dataValidation allowBlank="1" showInputMessage="1" showErrorMessage="1" promptTitle="Note" prompt="Reported as 28%.  Converted here to 28% of &quot;Outcome: Provided.&quot;" sqref="V6"/>
    <dataValidation allowBlank="1" showInputMessage="1" showErrorMessage="1" promptTitle="Note" prompt="Reported as 48%.  Converted here to 48% of &quot;Outcome: Provided.&quot;" sqref="X6"/>
    <dataValidation allowBlank="1" showInputMessage="1" showErrorMessage="1" promptTitle="Note" prompt="Reported as 52%.  Converted here to 52% of &quot;Outcome: Provided.&quot;" sqref="Y6"/>
  </dataValidations>
  <hyperlinks>
    <hyperlink ref="A6" r:id="rId1"/>
    <hyperlink ref="A8" r:id="rId2"/>
    <hyperlink ref="A9" r:id="rId3"/>
    <hyperlink ref="A1" location="Introduction!A1" display="Contents"/>
  </hyperlinks>
  <pageMargins left="0.7" right="0.7" top="0.75" bottom="0.75" header="0.3" footer="0.3"/>
  <pageSetup orientation="portrait" horizontalDpi="0" verticalDpi="0"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54"/>
  <sheetViews>
    <sheetView workbookViewId="0">
      <pane xSplit="1" ySplit="4" topLeftCell="V5" activePane="bottomRight" state="frozen"/>
      <selection pane="topRight" activeCell="B1" sqref="B1"/>
      <selection pane="bottomLeft" activeCell="A3" sqref="A3"/>
      <selection pane="bottomRight" activeCell="AH12" sqref="AH12"/>
    </sheetView>
  </sheetViews>
  <sheetFormatPr defaultRowHeight="15" x14ac:dyDescent="0.25"/>
  <cols>
    <col min="1" max="1" width="27.85546875" customWidth="1"/>
    <col min="2" max="2" width="22" customWidth="1"/>
    <col min="3" max="3" width="18.7109375" style="4" customWidth="1"/>
    <col min="4" max="4" width="18.7109375" style="26" customWidth="1"/>
    <col min="5" max="5" width="17" style="26" customWidth="1"/>
    <col min="6" max="6" width="14.140625" customWidth="1"/>
    <col min="7" max="7" width="17" style="4" customWidth="1"/>
    <col min="8" max="8" width="13.85546875" style="26" customWidth="1"/>
    <col min="9" max="9" width="13" style="4" customWidth="1"/>
    <col min="10" max="10" width="13" style="26" customWidth="1"/>
    <col min="11" max="11" width="14.42578125" style="4" customWidth="1"/>
    <col min="12" max="12" width="12.140625" customWidth="1"/>
    <col min="13" max="13" width="17.85546875" style="26" customWidth="1"/>
    <col min="14" max="14" width="14.28515625" style="4" customWidth="1"/>
    <col min="16" max="16" width="10" customWidth="1"/>
    <col min="17" max="17" width="9.85546875" customWidth="1"/>
    <col min="18" max="18" width="19" customWidth="1"/>
    <col min="19" max="19" width="9.140625" style="26"/>
    <col min="20" max="20" width="13.85546875" style="107" customWidth="1"/>
    <col min="21" max="21" width="15" style="112" customWidth="1"/>
    <col min="22" max="22" width="17.28515625" style="112" customWidth="1"/>
    <col min="23" max="23" width="17.28515625" style="52" customWidth="1"/>
    <col min="24" max="24" width="9.140625" style="50"/>
    <col min="25" max="25" width="9.140625" style="52"/>
    <col min="26" max="35" width="9.140625" style="26"/>
    <col min="36" max="36" width="10.42578125" style="4" customWidth="1"/>
    <col min="38" max="38" width="15.85546875" customWidth="1"/>
    <col min="39" max="39" width="17.42578125" customWidth="1"/>
    <col min="41" max="41" width="15.140625" style="4" customWidth="1"/>
  </cols>
  <sheetData>
    <row r="1" spans="1:42" s="224" customFormat="1" x14ac:dyDescent="0.25">
      <c r="A1" s="283" t="s">
        <v>119</v>
      </c>
      <c r="C1" s="107"/>
      <c r="D1" s="229"/>
      <c r="E1" s="229"/>
      <c r="G1" s="107"/>
      <c r="H1" s="229"/>
      <c r="I1" s="107"/>
      <c r="J1" s="229"/>
      <c r="K1" s="107"/>
      <c r="M1" s="229"/>
      <c r="N1" s="107"/>
      <c r="S1" s="229"/>
      <c r="T1" s="107"/>
      <c r="U1" s="112"/>
      <c r="V1" s="112"/>
      <c r="W1" s="52"/>
      <c r="X1" s="50"/>
      <c r="Y1" s="112"/>
      <c r="Z1" s="229"/>
      <c r="AA1" s="229"/>
      <c r="AB1" s="229"/>
      <c r="AC1" s="229"/>
      <c r="AD1" s="229"/>
      <c r="AE1" s="229"/>
      <c r="AF1" s="229"/>
      <c r="AG1" s="229"/>
      <c r="AH1" s="229"/>
      <c r="AI1" s="229"/>
      <c r="AJ1" s="107"/>
      <c r="AO1" s="107"/>
    </row>
    <row r="2" spans="1:42" s="106" customFormat="1" ht="20.25" thickBot="1" x14ac:dyDescent="0.35">
      <c r="A2" s="3" t="s">
        <v>91</v>
      </c>
      <c r="C2" s="107"/>
      <c r="D2" s="26"/>
      <c r="E2" s="26"/>
      <c r="G2" s="107"/>
      <c r="H2" s="26"/>
      <c r="I2" s="107"/>
      <c r="J2" s="26"/>
      <c r="K2" s="107"/>
      <c r="M2" s="26"/>
      <c r="N2" s="107"/>
      <c r="S2" s="26"/>
      <c r="T2" s="107"/>
      <c r="U2" s="112"/>
      <c r="V2" s="112"/>
      <c r="W2" s="52"/>
      <c r="X2" s="50"/>
      <c r="Y2" s="112"/>
      <c r="Z2" s="26"/>
      <c r="AA2" s="26"/>
      <c r="AB2" s="26"/>
      <c r="AC2" s="26"/>
      <c r="AD2" s="26"/>
      <c r="AE2" s="26"/>
      <c r="AF2" s="26"/>
      <c r="AG2" s="26"/>
      <c r="AH2" s="26"/>
      <c r="AI2" s="26"/>
      <c r="AJ2" s="107"/>
      <c r="AO2" s="107"/>
    </row>
    <row r="3" spans="1:42" ht="20.25" customHeight="1" thickTop="1" thickBot="1" x14ac:dyDescent="0.35">
      <c r="A3" s="3" t="s">
        <v>77</v>
      </c>
      <c r="B3" s="388" t="s">
        <v>25</v>
      </c>
      <c r="C3" s="389"/>
      <c r="D3" s="397" t="s">
        <v>42</v>
      </c>
      <c r="E3" s="394"/>
      <c r="F3" s="394"/>
      <c r="G3" s="395"/>
      <c r="H3" s="397" t="s">
        <v>76</v>
      </c>
      <c r="I3" s="395"/>
      <c r="J3" s="397" t="s">
        <v>75</v>
      </c>
      <c r="K3" s="395"/>
      <c r="L3" s="487" t="s">
        <v>67</v>
      </c>
      <c r="M3" s="488"/>
      <c r="N3" s="489"/>
      <c r="O3" s="397" t="s">
        <v>37</v>
      </c>
      <c r="P3" s="394"/>
      <c r="Q3" s="394"/>
      <c r="R3" s="394"/>
      <c r="S3" s="394"/>
      <c r="T3" s="395"/>
      <c r="U3" s="403" t="s">
        <v>38</v>
      </c>
      <c r="V3" s="403"/>
      <c r="W3" s="404"/>
      <c r="X3" s="499" t="s">
        <v>55</v>
      </c>
      <c r="Y3" s="500"/>
      <c r="Z3" s="500"/>
      <c r="AA3" s="500"/>
      <c r="AB3" s="500"/>
      <c r="AC3" s="500"/>
      <c r="AD3" s="500"/>
      <c r="AE3" s="500"/>
      <c r="AF3" s="500"/>
      <c r="AG3" s="500"/>
      <c r="AH3" s="500"/>
      <c r="AI3" s="500"/>
      <c r="AJ3" s="501"/>
      <c r="AK3" s="396" t="s">
        <v>32</v>
      </c>
      <c r="AL3" s="396"/>
      <c r="AM3" s="396"/>
      <c r="AN3" s="396"/>
      <c r="AO3" s="6"/>
      <c r="AP3" s="3"/>
    </row>
    <row r="4" spans="1:42" ht="51.75" customHeight="1" thickTop="1" thickBot="1" x14ac:dyDescent="0.3">
      <c r="A4" s="115" t="s">
        <v>107</v>
      </c>
      <c r="B4" s="7" t="s">
        <v>20</v>
      </c>
      <c r="C4" s="8" t="s">
        <v>19</v>
      </c>
      <c r="D4" s="46" t="s">
        <v>65</v>
      </c>
      <c r="E4" s="31" t="s">
        <v>64</v>
      </c>
      <c r="F4" s="7" t="s">
        <v>108</v>
      </c>
      <c r="G4" s="8" t="s">
        <v>21</v>
      </c>
      <c r="H4" s="23" t="s">
        <v>69</v>
      </c>
      <c r="I4" s="61" t="s">
        <v>70</v>
      </c>
      <c r="J4" s="23" t="s">
        <v>44</v>
      </c>
      <c r="K4" s="61" t="s">
        <v>43</v>
      </c>
      <c r="L4" s="7" t="s">
        <v>33</v>
      </c>
      <c r="M4" s="27" t="s">
        <v>27</v>
      </c>
      <c r="N4" s="9" t="s">
        <v>68</v>
      </c>
      <c r="O4" s="7" t="s">
        <v>2</v>
      </c>
      <c r="P4" s="7" t="s">
        <v>22</v>
      </c>
      <c r="Q4" s="7" t="s">
        <v>23</v>
      </c>
      <c r="R4" s="30" t="s">
        <v>45</v>
      </c>
      <c r="S4" s="86" t="s">
        <v>24</v>
      </c>
      <c r="T4" s="94" t="s">
        <v>41</v>
      </c>
      <c r="U4" s="152" t="s">
        <v>6</v>
      </c>
      <c r="V4" s="93" t="s">
        <v>5</v>
      </c>
      <c r="W4" s="94" t="s">
        <v>41</v>
      </c>
      <c r="X4" s="48" t="s">
        <v>3</v>
      </c>
      <c r="Y4" s="53" t="s">
        <v>4</v>
      </c>
      <c r="Z4" s="27" t="s">
        <v>28</v>
      </c>
      <c r="AA4" s="23" t="s">
        <v>46</v>
      </c>
      <c r="AB4" s="23" t="s">
        <v>47</v>
      </c>
      <c r="AC4" s="23" t="s">
        <v>48</v>
      </c>
      <c r="AD4" s="23" t="s">
        <v>49</v>
      </c>
      <c r="AE4" s="23" t="s">
        <v>50</v>
      </c>
      <c r="AF4" s="23" t="s">
        <v>51</v>
      </c>
      <c r="AG4" s="23" t="s">
        <v>52</v>
      </c>
      <c r="AH4" s="23" t="s">
        <v>53</v>
      </c>
      <c r="AI4" s="23" t="s">
        <v>54</v>
      </c>
      <c r="AJ4" s="29" t="s">
        <v>41</v>
      </c>
      <c r="AK4" s="7" t="s">
        <v>29</v>
      </c>
      <c r="AL4" s="148" t="s">
        <v>97</v>
      </c>
      <c r="AM4" s="148" t="s">
        <v>96</v>
      </c>
      <c r="AN4" s="7" t="s">
        <v>24</v>
      </c>
      <c r="AO4" s="36" t="s">
        <v>63</v>
      </c>
    </row>
    <row r="5" spans="1:42" ht="15.75" thickTop="1" x14ac:dyDescent="0.25">
      <c r="A5" s="35" t="s">
        <v>85</v>
      </c>
      <c r="B5" s="54" t="s">
        <v>61</v>
      </c>
      <c r="C5" s="55" t="s">
        <v>61</v>
      </c>
      <c r="D5" s="56" t="s">
        <v>61</v>
      </c>
      <c r="E5" s="56" t="s">
        <v>61</v>
      </c>
      <c r="F5" s="54" t="s">
        <v>61</v>
      </c>
      <c r="G5" s="55">
        <f>G6</f>
        <v>189</v>
      </c>
      <c r="H5" s="56" t="s">
        <v>61</v>
      </c>
      <c r="I5" s="55" t="s">
        <v>61</v>
      </c>
      <c r="J5" s="146" t="s">
        <v>61</v>
      </c>
      <c r="K5" s="147" t="s">
        <v>61</v>
      </c>
      <c r="L5" s="54" t="s">
        <v>61</v>
      </c>
      <c r="M5" s="56" t="s">
        <v>61</v>
      </c>
      <c r="N5" s="55" t="s">
        <v>61</v>
      </c>
      <c r="O5" s="54">
        <f>O6</f>
        <v>65</v>
      </c>
      <c r="P5" s="54">
        <f>P6</f>
        <v>110</v>
      </c>
      <c r="Q5" s="54" t="str">
        <f t="shared" ref="Q5:AK5" si="0">Q6</f>
        <v>n/a</v>
      </c>
      <c r="R5" s="54" t="str">
        <f t="shared" si="0"/>
        <v>n/a</v>
      </c>
      <c r="S5" s="56">
        <f t="shared" si="0"/>
        <v>14</v>
      </c>
      <c r="T5" s="55">
        <f t="shared" si="0"/>
        <v>0</v>
      </c>
      <c r="U5" s="72">
        <f t="shared" si="0"/>
        <v>141.75</v>
      </c>
      <c r="V5" s="72">
        <f t="shared" si="0"/>
        <v>47.25</v>
      </c>
      <c r="W5" s="132">
        <f t="shared" si="0"/>
        <v>0</v>
      </c>
      <c r="X5" s="76">
        <f t="shared" si="0"/>
        <v>90.72</v>
      </c>
      <c r="Y5" s="77">
        <f t="shared" si="0"/>
        <v>98.28</v>
      </c>
      <c r="Z5" s="56">
        <f t="shared" si="0"/>
        <v>73.3</v>
      </c>
      <c r="AA5" s="490" t="str">
        <f t="shared" si="0"/>
        <v>n/a</v>
      </c>
      <c r="AB5" s="490"/>
      <c r="AC5" s="490"/>
      <c r="AD5" s="490"/>
      <c r="AE5" s="490"/>
      <c r="AF5" s="490"/>
      <c r="AG5" s="490"/>
      <c r="AH5" s="490"/>
      <c r="AI5" s="490"/>
      <c r="AJ5" s="495"/>
      <c r="AK5" s="491" t="str">
        <f t="shared" si="0"/>
        <v>n/a</v>
      </c>
      <c r="AL5" s="485"/>
      <c r="AM5" s="485"/>
      <c r="AN5" s="485"/>
      <c r="AO5" s="486"/>
    </row>
    <row r="6" spans="1:42" x14ac:dyDescent="0.25">
      <c r="A6" s="204" t="s">
        <v>78</v>
      </c>
      <c r="B6" s="1" t="s">
        <v>56</v>
      </c>
      <c r="C6" s="10" t="s">
        <v>56</v>
      </c>
      <c r="D6" s="28" t="s">
        <v>56</v>
      </c>
      <c r="E6" s="28" t="s">
        <v>56</v>
      </c>
      <c r="F6" s="1" t="s">
        <v>56</v>
      </c>
      <c r="G6" s="22">
        <v>189</v>
      </c>
      <c r="H6" s="43" t="s">
        <v>56</v>
      </c>
      <c r="I6" s="42" t="s">
        <v>56</v>
      </c>
      <c r="J6" s="25" t="s">
        <v>56</v>
      </c>
      <c r="K6" s="18" t="s">
        <v>56</v>
      </c>
      <c r="L6" s="1" t="s">
        <v>56</v>
      </c>
      <c r="M6" s="43" t="s">
        <v>56</v>
      </c>
      <c r="N6" s="42" t="s">
        <v>56</v>
      </c>
      <c r="O6" s="1">
        <v>65</v>
      </c>
      <c r="P6" s="1">
        <v>110</v>
      </c>
      <c r="Q6" s="1" t="s">
        <v>26</v>
      </c>
      <c r="R6" s="1" t="s">
        <v>26</v>
      </c>
      <c r="S6" s="43">
        <v>14</v>
      </c>
      <c r="T6" s="122">
        <v>0</v>
      </c>
      <c r="U6" s="157">
        <f>G6*75%</f>
        <v>141.75</v>
      </c>
      <c r="V6" s="157">
        <f>G6*25%</f>
        <v>47.25</v>
      </c>
      <c r="W6" s="141">
        <v>0</v>
      </c>
      <c r="X6" s="156">
        <f>G6*48%</f>
        <v>90.72</v>
      </c>
      <c r="Y6" s="158">
        <f>G6*52%</f>
        <v>98.28</v>
      </c>
      <c r="Z6" s="25">
        <v>73.3</v>
      </c>
      <c r="AA6" s="449" t="s">
        <v>26</v>
      </c>
      <c r="AB6" s="449"/>
      <c r="AC6" s="449"/>
      <c r="AD6" s="449"/>
      <c r="AE6" s="449"/>
      <c r="AF6" s="449"/>
      <c r="AG6" s="449"/>
      <c r="AH6" s="449"/>
      <c r="AI6" s="449"/>
      <c r="AJ6" s="450"/>
      <c r="AK6" s="451" t="s">
        <v>26</v>
      </c>
      <c r="AL6" s="452"/>
      <c r="AM6" s="452"/>
      <c r="AN6" s="452"/>
      <c r="AO6" s="450"/>
    </row>
    <row r="7" spans="1:42" x14ac:dyDescent="0.25">
      <c r="A7" s="35" t="s">
        <v>58</v>
      </c>
      <c r="B7" s="54" t="s">
        <v>61</v>
      </c>
      <c r="C7" s="55" t="s">
        <v>61</v>
      </c>
      <c r="D7" s="56" t="s">
        <v>61</v>
      </c>
      <c r="E7" s="56" t="s">
        <v>61</v>
      </c>
      <c r="F7" s="54" t="s">
        <v>61</v>
      </c>
      <c r="G7" s="55">
        <f t="shared" ref="G7:AO7" si="1">SUM(G8+G9)</f>
        <v>839</v>
      </c>
      <c r="H7" s="56" t="s">
        <v>61</v>
      </c>
      <c r="I7" s="55" t="s">
        <v>61</v>
      </c>
      <c r="J7" s="56" t="s">
        <v>61</v>
      </c>
      <c r="K7" s="55" t="s">
        <v>61</v>
      </c>
      <c r="L7" s="54" t="s">
        <v>61</v>
      </c>
      <c r="M7" s="56" t="s">
        <v>61</v>
      </c>
      <c r="N7" s="55" t="s">
        <v>61</v>
      </c>
      <c r="O7" s="54">
        <f t="shared" si="1"/>
        <v>350</v>
      </c>
      <c r="P7" s="54">
        <f t="shared" si="1"/>
        <v>422</v>
      </c>
      <c r="Q7" s="54" t="s">
        <v>57</v>
      </c>
      <c r="R7" s="54">
        <f t="shared" si="1"/>
        <v>33</v>
      </c>
      <c r="S7" s="56">
        <f t="shared" si="1"/>
        <v>28</v>
      </c>
      <c r="T7" s="55" t="s">
        <v>57</v>
      </c>
      <c r="U7" s="153">
        <f t="shared" si="1"/>
        <v>534</v>
      </c>
      <c r="V7" s="153">
        <f t="shared" si="1"/>
        <v>305</v>
      </c>
      <c r="W7" s="132">
        <f t="shared" si="1"/>
        <v>0</v>
      </c>
      <c r="X7" s="131">
        <f t="shared" si="1"/>
        <v>420</v>
      </c>
      <c r="Y7" s="132">
        <f t="shared" si="1"/>
        <v>419</v>
      </c>
      <c r="Z7" s="56">
        <f>AVERAGE(Z8:Z9)</f>
        <v>73.75</v>
      </c>
      <c r="AA7" s="56">
        <f t="shared" si="1"/>
        <v>61</v>
      </c>
      <c r="AB7" s="56">
        <f t="shared" si="1"/>
        <v>96</v>
      </c>
      <c r="AC7" s="56">
        <f t="shared" si="1"/>
        <v>119</v>
      </c>
      <c r="AD7" s="56">
        <f t="shared" si="1"/>
        <v>126</v>
      </c>
      <c r="AE7" s="56">
        <f t="shared" si="1"/>
        <v>119</v>
      </c>
      <c r="AF7" s="56">
        <f t="shared" si="1"/>
        <v>125</v>
      </c>
      <c r="AG7" s="56">
        <f t="shared" si="1"/>
        <v>130</v>
      </c>
      <c r="AH7" s="56">
        <f t="shared" si="1"/>
        <v>44</v>
      </c>
      <c r="AI7" s="56" t="s">
        <v>61</v>
      </c>
      <c r="AJ7" s="55">
        <f t="shared" si="1"/>
        <v>0</v>
      </c>
      <c r="AK7" s="54">
        <f t="shared" si="1"/>
        <v>530</v>
      </c>
      <c r="AL7" s="54">
        <f t="shared" si="1"/>
        <v>106</v>
      </c>
      <c r="AM7" s="54">
        <f t="shared" si="1"/>
        <v>126</v>
      </c>
      <c r="AN7" s="54">
        <f t="shared" si="1"/>
        <v>77</v>
      </c>
      <c r="AO7" s="55">
        <f t="shared" si="1"/>
        <v>0</v>
      </c>
    </row>
    <row r="8" spans="1:42" x14ac:dyDescent="0.25">
      <c r="A8" s="203" t="s">
        <v>79</v>
      </c>
      <c r="B8" s="1" t="s">
        <v>56</v>
      </c>
      <c r="C8" s="10" t="s">
        <v>56</v>
      </c>
      <c r="D8" s="28" t="s">
        <v>56</v>
      </c>
      <c r="E8" s="28" t="s">
        <v>56</v>
      </c>
      <c r="F8" s="1" t="s">
        <v>56</v>
      </c>
      <c r="G8" s="22">
        <v>362</v>
      </c>
      <c r="H8" s="43" t="s">
        <v>56</v>
      </c>
      <c r="I8" s="42" t="s">
        <v>56</v>
      </c>
      <c r="J8" s="25">
        <v>356</v>
      </c>
      <c r="K8" s="18">
        <v>6</v>
      </c>
      <c r="L8" s="1" t="s">
        <v>56</v>
      </c>
      <c r="M8" s="43" t="s">
        <v>56</v>
      </c>
      <c r="N8" s="42" t="s">
        <v>56</v>
      </c>
      <c r="O8" s="1">
        <v>134</v>
      </c>
      <c r="P8" s="1">
        <v>192</v>
      </c>
      <c r="Q8" s="74" t="s">
        <v>61</v>
      </c>
      <c r="R8" s="1">
        <v>18</v>
      </c>
      <c r="S8" s="78">
        <v>18</v>
      </c>
      <c r="T8" s="137">
        <v>0</v>
      </c>
      <c r="U8" s="33">
        <v>237</v>
      </c>
      <c r="V8" s="33">
        <v>125</v>
      </c>
      <c r="W8" s="17">
        <v>0</v>
      </c>
      <c r="X8" s="32">
        <v>198</v>
      </c>
      <c r="Y8" s="17">
        <v>164</v>
      </c>
      <c r="Z8" s="25">
        <v>73.3</v>
      </c>
      <c r="AA8" s="25">
        <v>26</v>
      </c>
      <c r="AB8" s="25">
        <v>39</v>
      </c>
      <c r="AC8" s="25">
        <v>44</v>
      </c>
      <c r="AD8" s="25">
        <v>58</v>
      </c>
      <c r="AE8" s="25">
        <v>51</v>
      </c>
      <c r="AF8" s="25">
        <v>56</v>
      </c>
      <c r="AG8" s="25">
        <v>60</v>
      </c>
      <c r="AH8" s="25">
        <v>20</v>
      </c>
      <c r="AI8" s="43">
        <v>8</v>
      </c>
      <c r="AJ8" s="42">
        <v>0</v>
      </c>
      <c r="AK8" s="1">
        <v>236</v>
      </c>
      <c r="AL8" s="1">
        <v>49</v>
      </c>
      <c r="AM8" s="1">
        <v>43</v>
      </c>
      <c r="AN8" s="1">
        <v>34</v>
      </c>
      <c r="AO8" s="10">
        <v>0</v>
      </c>
    </row>
    <row r="9" spans="1:42" x14ac:dyDescent="0.25">
      <c r="A9" s="203" t="s">
        <v>80</v>
      </c>
      <c r="B9" s="1" t="s">
        <v>56</v>
      </c>
      <c r="C9" s="10" t="s">
        <v>56</v>
      </c>
      <c r="D9" s="28" t="s">
        <v>56</v>
      </c>
      <c r="E9" s="28" t="s">
        <v>56</v>
      </c>
      <c r="F9" s="1" t="s">
        <v>56</v>
      </c>
      <c r="G9" s="22">
        <v>477</v>
      </c>
      <c r="H9" s="43" t="s">
        <v>56</v>
      </c>
      <c r="I9" s="42" t="s">
        <v>56</v>
      </c>
      <c r="J9" s="25" t="s">
        <v>56</v>
      </c>
      <c r="K9" s="18" t="s">
        <v>56</v>
      </c>
      <c r="L9" s="1" t="s">
        <v>56</v>
      </c>
      <c r="M9" s="43" t="s">
        <v>56</v>
      </c>
      <c r="N9" s="42" t="s">
        <v>56</v>
      </c>
      <c r="O9" s="1">
        <v>216</v>
      </c>
      <c r="P9" s="1">
        <v>230</v>
      </c>
      <c r="Q9" s="1" t="s">
        <v>57</v>
      </c>
      <c r="R9" s="1">
        <v>15</v>
      </c>
      <c r="S9" s="43">
        <v>10</v>
      </c>
      <c r="T9" s="122" t="s">
        <v>57</v>
      </c>
      <c r="U9" s="33">
        <v>297</v>
      </c>
      <c r="V9" s="33">
        <v>180</v>
      </c>
      <c r="W9" s="17">
        <v>0</v>
      </c>
      <c r="X9" s="32">
        <v>222</v>
      </c>
      <c r="Y9" s="17">
        <v>255</v>
      </c>
      <c r="Z9" s="25">
        <v>74.2</v>
      </c>
      <c r="AA9" s="25">
        <v>35</v>
      </c>
      <c r="AB9" s="25">
        <v>57</v>
      </c>
      <c r="AC9" s="25">
        <v>75</v>
      </c>
      <c r="AD9" s="25">
        <v>68</v>
      </c>
      <c r="AE9" s="25">
        <v>68</v>
      </c>
      <c r="AF9" s="25">
        <v>69</v>
      </c>
      <c r="AG9" s="25">
        <v>70</v>
      </c>
      <c r="AH9" s="25">
        <v>24</v>
      </c>
      <c r="AI9" s="43" t="s">
        <v>66</v>
      </c>
      <c r="AJ9" s="42">
        <v>0</v>
      </c>
      <c r="AK9" s="1">
        <v>294</v>
      </c>
      <c r="AL9" s="1">
        <v>57</v>
      </c>
      <c r="AM9" s="1">
        <v>83</v>
      </c>
      <c r="AN9" s="1">
        <v>43</v>
      </c>
      <c r="AO9" s="10">
        <v>0</v>
      </c>
    </row>
    <row r="10" spans="1:42" x14ac:dyDescent="0.25">
      <c r="B10" s="1"/>
      <c r="C10" s="10"/>
      <c r="D10" s="28"/>
      <c r="E10" s="28"/>
      <c r="F10" s="1"/>
      <c r="G10" s="22"/>
      <c r="H10" s="43"/>
      <c r="I10" s="42"/>
      <c r="J10" s="25"/>
      <c r="K10" s="18"/>
      <c r="L10" s="1"/>
      <c r="M10" s="43"/>
      <c r="N10" s="42"/>
      <c r="O10" s="1"/>
      <c r="P10" s="1"/>
      <c r="Q10" s="1"/>
      <c r="R10" s="1"/>
      <c r="S10" s="43"/>
      <c r="T10" s="122"/>
      <c r="U10" s="33"/>
      <c r="V10" s="33"/>
      <c r="W10" s="17"/>
      <c r="X10" s="32"/>
      <c r="Y10" s="17"/>
      <c r="Z10" s="25"/>
      <c r="AA10" s="25"/>
      <c r="AB10" s="25"/>
      <c r="AC10" s="25"/>
      <c r="AD10" s="25"/>
      <c r="AE10" s="25"/>
      <c r="AF10" s="25"/>
      <c r="AG10" s="25"/>
      <c r="AH10" s="25"/>
      <c r="AI10" s="43"/>
      <c r="AJ10" s="42"/>
      <c r="AK10" s="1"/>
      <c r="AL10" s="1"/>
      <c r="AM10" s="1"/>
      <c r="AN10" s="1"/>
      <c r="AO10" s="10"/>
    </row>
    <row r="11" spans="1:42" x14ac:dyDescent="0.25">
      <c r="A11" s="205" t="s">
        <v>83</v>
      </c>
      <c r="B11" s="118"/>
      <c r="C11" s="122"/>
      <c r="D11" s="124"/>
      <c r="E11" s="124"/>
      <c r="F11" s="1"/>
      <c r="G11" s="22"/>
      <c r="H11" s="43"/>
      <c r="I11" s="42"/>
      <c r="J11" s="25"/>
      <c r="K11" s="18"/>
      <c r="L11" s="1"/>
      <c r="M11" s="43"/>
      <c r="N11" s="42"/>
      <c r="O11" s="1"/>
      <c r="P11" s="1"/>
      <c r="Q11" s="1"/>
      <c r="R11" s="1"/>
      <c r="S11" s="43"/>
      <c r="T11" s="122"/>
      <c r="U11" s="33"/>
      <c r="V11" s="33"/>
      <c r="W11" s="17"/>
      <c r="X11" s="32"/>
      <c r="Y11" s="17"/>
      <c r="Z11" s="25"/>
      <c r="AA11" s="25"/>
      <c r="AB11" s="25"/>
      <c r="AC11" s="25"/>
      <c r="AD11" s="25"/>
      <c r="AE11" s="25"/>
      <c r="AF11" s="25"/>
      <c r="AG11" s="25"/>
      <c r="AH11" s="25"/>
      <c r="AI11" s="43"/>
      <c r="AJ11" s="42"/>
      <c r="AK11" s="1"/>
      <c r="AL11" s="1"/>
      <c r="AM11" s="1"/>
      <c r="AN11" s="1"/>
      <c r="AO11" s="10"/>
    </row>
    <row r="12" spans="1:42" x14ac:dyDescent="0.25">
      <c r="A12" s="401" t="s">
        <v>102</v>
      </c>
      <c r="B12" s="401"/>
      <c r="C12" s="401"/>
      <c r="D12" s="401"/>
      <c r="E12" s="401"/>
      <c r="F12" s="1"/>
      <c r="G12" s="22"/>
      <c r="H12" s="43"/>
      <c r="I12" s="42"/>
      <c r="J12" s="25"/>
      <c r="K12" s="18"/>
      <c r="L12" s="1"/>
      <c r="M12" s="43"/>
      <c r="N12" s="42"/>
      <c r="O12" s="1"/>
      <c r="P12" s="1"/>
      <c r="Q12" s="1"/>
      <c r="R12" s="1"/>
      <c r="S12" s="43"/>
      <c r="T12" s="122"/>
      <c r="U12" s="33"/>
      <c r="V12" s="33"/>
      <c r="W12" s="17"/>
      <c r="X12" s="32"/>
      <c r="Y12" s="17"/>
      <c r="Z12" s="25"/>
      <c r="AA12" s="25"/>
      <c r="AB12" s="25"/>
      <c r="AC12" s="25"/>
      <c r="AD12" s="25"/>
      <c r="AE12" s="25"/>
      <c r="AF12" s="25"/>
      <c r="AG12" s="25"/>
      <c r="AH12" s="25"/>
      <c r="AI12" s="43"/>
      <c r="AJ12" s="42"/>
      <c r="AK12" s="1"/>
      <c r="AL12" s="1"/>
      <c r="AM12" s="1"/>
      <c r="AN12" s="1"/>
      <c r="AO12" s="10"/>
    </row>
    <row r="13" spans="1:42" x14ac:dyDescent="0.25">
      <c r="A13" s="401" t="s">
        <v>103</v>
      </c>
      <c r="B13" s="401"/>
      <c r="C13" s="401"/>
      <c r="D13" s="401"/>
      <c r="E13" s="124"/>
      <c r="F13" s="1"/>
      <c r="G13" s="22"/>
      <c r="H13" s="43"/>
      <c r="I13" s="42"/>
      <c r="J13" s="25"/>
      <c r="K13" s="18"/>
      <c r="L13" s="1"/>
      <c r="M13" s="43"/>
      <c r="N13" s="42"/>
      <c r="O13" s="1"/>
      <c r="P13" s="1"/>
      <c r="Q13" s="1"/>
      <c r="R13" s="1"/>
      <c r="S13" s="43"/>
      <c r="T13" s="122"/>
      <c r="U13" s="33"/>
      <c r="V13" s="33"/>
      <c r="W13" s="17"/>
      <c r="X13" s="32"/>
      <c r="Y13" s="17"/>
      <c r="Z13" s="25"/>
      <c r="AA13" s="25"/>
      <c r="AB13" s="25"/>
      <c r="AC13" s="25"/>
      <c r="AD13" s="25"/>
      <c r="AE13" s="25"/>
      <c r="AF13" s="25"/>
      <c r="AG13" s="25"/>
      <c r="AH13" s="25"/>
      <c r="AI13" s="43"/>
      <c r="AJ13" s="42"/>
      <c r="AK13" s="1"/>
      <c r="AL13" s="1"/>
      <c r="AM13" s="1"/>
      <c r="AN13" s="1"/>
      <c r="AO13" s="10"/>
    </row>
    <row r="14" spans="1:42" x14ac:dyDescent="0.25">
      <c r="A14" s="401" t="s">
        <v>104</v>
      </c>
      <c r="B14" s="401"/>
      <c r="C14" s="401"/>
      <c r="D14" s="401"/>
      <c r="E14" s="124"/>
      <c r="F14" s="1"/>
      <c r="G14" s="22"/>
      <c r="H14" s="43"/>
      <c r="I14" s="42"/>
      <c r="J14" s="25"/>
      <c r="K14" s="18"/>
      <c r="L14" s="1"/>
      <c r="M14" s="43"/>
      <c r="N14" s="42"/>
      <c r="O14" s="1"/>
      <c r="P14" s="1"/>
      <c r="Q14" s="1"/>
      <c r="R14" s="1"/>
      <c r="S14" s="43"/>
      <c r="T14" s="122"/>
      <c r="U14" s="33"/>
      <c r="V14" s="33"/>
      <c r="W14" s="17"/>
      <c r="X14" s="32"/>
      <c r="Y14" s="17"/>
      <c r="Z14" s="25"/>
      <c r="AA14" s="25"/>
      <c r="AB14" s="25"/>
      <c r="AC14" s="25"/>
      <c r="AD14" s="25"/>
      <c r="AE14" s="25"/>
      <c r="AF14" s="25"/>
      <c r="AG14" s="25"/>
      <c r="AH14" s="25"/>
      <c r="AI14" s="43"/>
      <c r="AJ14" s="42"/>
      <c r="AK14" s="1"/>
      <c r="AL14" s="1"/>
      <c r="AM14" s="1"/>
      <c r="AN14" s="1"/>
      <c r="AO14" s="10"/>
    </row>
    <row r="15" spans="1:42" x14ac:dyDescent="0.25">
      <c r="B15" s="1"/>
      <c r="C15" s="10"/>
      <c r="D15" s="28"/>
      <c r="E15" s="28"/>
      <c r="F15" s="1"/>
      <c r="G15" s="22"/>
      <c r="H15" s="43"/>
      <c r="I15" s="42"/>
      <c r="J15" s="25"/>
      <c r="K15" s="18"/>
      <c r="L15" s="1"/>
      <c r="M15" s="43"/>
      <c r="N15" s="42"/>
      <c r="O15" s="1"/>
      <c r="P15" s="1"/>
      <c r="Q15" s="1"/>
      <c r="R15" s="1"/>
      <c r="S15" s="43"/>
      <c r="T15" s="122"/>
      <c r="U15" s="33"/>
      <c r="V15" s="33"/>
      <c r="W15" s="17"/>
      <c r="X15" s="32"/>
      <c r="Y15" s="17"/>
      <c r="Z15" s="25"/>
      <c r="AA15" s="25"/>
      <c r="AB15" s="25"/>
      <c r="AC15" s="25"/>
      <c r="AD15" s="25"/>
      <c r="AE15" s="25"/>
      <c r="AF15" s="25"/>
      <c r="AG15" s="25"/>
      <c r="AH15" s="25"/>
      <c r="AI15" s="43"/>
      <c r="AJ15" s="42"/>
      <c r="AK15" s="1"/>
      <c r="AL15" s="1"/>
      <c r="AM15" s="1"/>
      <c r="AN15" s="1"/>
      <c r="AO15" s="10"/>
    </row>
    <row r="16" spans="1:42" x14ac:dyDescent="0.25">
      <c r="B16" s="1"/>
      <c r="C16" s="10"/>
      <c r="D16" s="28"/>
      <c r="E16" s="28"/>
      <c r="F16" s="1"/>
      <c r="G16" s="22"/>
      <c r="H16" s="43"/>
      <c r="I16" s="42"/>
      <c r="J16" s="25"/>
      <c r="K16" s="18"/>
      <c r="L16" s="1"/>
      <c r="M16" s="43"/>
      <c r="N16" s="42"/>
      <c r="O16" s="1"/>
      <c r="P16" s="1"/>
      <c r="Q16" s="1"/>
      <c r="R16" s="1"/>
      <c r="S16" s="43"/>
      <c r="T16" s="122"/>
      <c r="U16" s="96"/>
      <c r="V16" s="96"/>
      <c r="W16" s="51"/>
      <c r="X16" s="49"/>
      <c r="Y16" s="51"/>
      <c r="Z16" s="25"/>
      <c r="AA16" s="25"/>
      <c r="AB16" s="25"/>
      <c r="AC16" s="25"/>
      <c r="AD16" s="25"/>
      <c r="AE16" s="25"/>
      <c r="AF16" s="25"/>
      <c r="AG16" s="25"/>
      <c r="AH16" s="25"/>
      <c r="AI16" s="43"/>
      <c r="AJ16" s="42"/>
      <c r="AK16" s="1"/>
      <c r="AL16" s="1"/>
      <c r="AM16" s="1"/>
      <c r="AN16" s="1"/>
      <c r="AO16" s="10"/>
    </row>
    <row r="17" spans="2:41" x14ac:dyDescent="0.25">
      <c r="B17" s="1"/>
      <c r="C17" s="10"/>
      <c r="D17" s="28"/>
      <c r="E17" s="28"/>
      <c r="F17" s="1"/>
      <c r="G17" s="22"/>
      <c r="H17" s="43"/>
      <c r="I17" s="42"/>
      <c r="J17" s="25"/>
      <c r="K17" s="18"/>
      <c r="L17" s="1"/>
      <c r="M17" s="43"/>
      <c r="N17" s="42"/>
      <c r="O17" s="1"/>
      <c r="P17" s="1"/>
      <c r="Q17" s="1"/>
      <c r="R17" s="1"/>
      <c r="S17" s="43"/>
      <c r="T17" s="122"/>
      <c r="U17" s="96"/>
      <c r="V17" s="96"/>
      <c r="W17" s="51"/>
      <c r="X17" s="49"/>
      <c r="Y17" s="51"/>
      <c r="Z17" s="25"/>
      <c r="AA17" s="25"/>
      <c r="AB17" s="25"/>
      <c r="AC17" s="25"/>
      <c r="AD17" s="25"/>
      <c r="AE17" s="25"/>
      <c r="AF17" s="25"/>
      <c r="AG17" s="25"/>
      <c r="AH17" s="25"/>
      <c r="AI17" s="43"/>
      <c r="AJ17" s="42"/>
      <c r="AK17" s="1"/>
      <c r="AL17" s="1"/>
      <c r="AM17" s="1"/>
      <c r="AN17" s="1"/>
      <c r="AO17" s="10"/>
    </row>
    <row r="18" spans="2:41" x14ac:dyDescent="0.25">
      <c r="B18" s="1"/>
      <c r="C18" s="10"/>
      <c r="D18" s="28"/>
      <c r="E18" s="28"/>
      <c r="F18" s="1"/>
      <c r="G18" s="22"/>
      <c r="H18" s="43"/>
      <c r="I18" s="42"/>
      <c r="J18" s="25"/>
      <c r="K18" s="18"/>
      <c r="L18" s="1"/>
      <c r="M18" s="43"/>
      <c r="N18" s="42"/>
      <c r="O18" s="1"/>
      <c r="P18" s="1"/>
      <c r="Q18" s="1"/>
      <c r="R18" s="1"/>
      <c r="S18" s="43"/>
      <c r="T18" s="122"/>
      <c r="U18" s="96"/>
      <c r="V18" s="96"/>
      <c r="W18" s="51"/>
      <c r="X18" s="49"/>
      <c r="Y18" s="51"/>
      <c r="Z18" s="25"/>
      <c r="AA18" s="25"/>
      <c r="AB18" s="25"/>
      <c r="AC18" s="25"/>
      <c r="AD18" s="25"/>
      <c r="AE18" s="25"/>
      <c r="AF18" s="25"/>
      <c r="AG18" s="25"/>
      <c r="AH18" s="25"/>
      <c r="AI18" s="43"/>
      <c r="AJ18" s="42"/>
      <c r="AK18" s="1"/>
      <c r="AL18" s="1"/>
      <c r="AM18" s="1"/>
      <c r="AN18" s="1"/>
      <c r="AO18" s="10"/>
    </row>
    <row r="19" spans="2:41" x14ac:dyDescent="0.25">
      <c r="B19" s="1"/>
      <c r="C19" s="10"/>
      <c r="D19" s="28"/>
      <c r="E19" s="28"/>
      <c r="F19" s="1"/>
      <c r="G19" s="22"/>
      <c r="H19" s="43"/>
      <c r="I19" s="42"/>
      <c r="J19" s="25"/>
      <c r="K19" s="18"/>
      <c r="L19" s="1"/>
      <c r="M19" s="43"/>
      <c r="N19" s="42"/>
      <c r="O19" s="1"/>
      <c r="P19" s="1"/>
      <c r="Q19" s="1"/>
      <c r="R19" s="1"/>
      <c r="S19" s="43"/>
      <c r="T19" s="122"/>
      <c r="U19" s="96"/>
      <c r="V19" s="96"/>
      <c r="W19" s="51"/>
      <c r="X19" s="49"/>
      <c r="Y19" s="51"/>
      <c r="Z19" s="25"/>
      <c r="AA19" s="25"/>
      <c r="AB19" s="25"/>
      <c r="AC19" s="25"/>
      <c r="AD19" s="25"/>
      <c r="AE19" s="25"/>
      <c r="AF19" s="25"/>
      <c r="AG19" s="25"/>
      <c r="AH19" s="25"/>
      <c r="AI19" s="43"/>
      <c r="AJ19" s="42"/>
      <c r="AK19" s="1"/>
      <c r="AL19" s="1"/>
      <c r="AM19" s="1"/>
      <c r="AN19" s="1"/>
      <c r="AO19" s="10"/>
    </row>
    <row r="20" spans="2:41" x14ac:dyDescent="0.25">
      <c r="B20" s="1"/>
      <c r="C20" s="10"/>
      <c r="D20" s="28"/>
      <c r="E20" s="28"/>
      <c r="F20" s="1"/>
      <c r="G20" s="22"/>
      <c r="H20" s="43"/>
      <c r="I20" s="42"/>
      <c r="J20" s="25"/>
      <c r="K20" s="18"/>
      <c r="L20" s="1"/>
      <c r="M20" s="43"/>
      <c r="N20" s="42"/>
      <c r="O20" s="1"/>
      <c r="P20" s="1"/>
      <c r="Q20" s="1"/>
      <c r="R20" s="1"/>
      <c r="S20" s="43"/>
      <c r="T20" s="122"/>
      <c r="U20" s="96"/>
      <c r="V20" s="96"/>
      <c r="W20" s="51"/>
      <c r="X20" s="49"/>
      <c r="Y20" s="51"/>
      <c r="Z20" s="25"/>
      <c r="AA20" s="25"/>
      <c r="AB20" s="25"/>
      <c r="AC20" s="25"/>
      <c r="AD20" s="25"/>
      <c r="AE20" s="25"/>
      <c r="AF20" s="25"/>
      <c r="AG20" s="25"/>
      <c r="AH20" s="25"/>
      <c r="AI20" s="43"/>
      <c r="AJ20" s="42"/>
      <c r="AK20" s="1"/>
      <c r="AL20" s="1"/>
      <c r="AM20" s="1"/>
      <c r="AN20" s="1"/>
      <c r="AO20" s="10"/>
    </row>
    <row r="21" spans="2:41" x14ac:dyDescent="0.25">
      <c r="B21" s="1"/>
      <c r="C21" s="10"/>
      <c r="D21" s="28"/>
      <c r="E21" s="28"/>
      <c r="F21" s="1"/>
      <c r="G21" s="22"/>
      <c r="H21" s="43"/>
      <c r="I21" s="42"/>
      <c r="J21" s="25"/>
      <c r="K21" s="18"/>
      <c r="L21" s="1"/>
      <c r="M21" s="43"/>
      <c r="N21" s="42"/>
      <c r="O21" s="1"/>
      <c r="P21" s="1"/>
      <c r="Q21" s="1"/>
      <c r="R21" s="1"/>
      <c r="S21" s="43"/>
      <c r="T21" s="122"/>
      <c r="U21" s="96"/>
      <c r="V21" s="96"/>
      <c r="W21" s="51"/>
      <c r="X21" s="49"/>
      <c r="Y21" s="51"/>
      <c r="Z21" s="25"/>
      <c r="AA21" s="25"/>
      <c r="AB21" s="25"/>
      <c r="AC21" s="25"/>
      <c r="AD21" s="25"/>
      <c r="AE21" s="25"/>
      <c r="AF21" s="25"/>
      <c r="AG21" s="25"/>
      <c r="AH21" s="25"/>
      <c r="AI21" s="43"/>
      <c r="AJ21" s="42"/>
      <c r="AK21" s="1"/>
      <c r="AL21" s="1"/>
      <c r="AM21" s="1"/>
      <c r="AN21" s="1"/>
      <c r="AO21" s="10"/>
    </row>
    <row r="22" spans="2:41" x14ac:dyDescent="0.25">
      <c r="B22" s="1"/>
      <c r="C22" s="10"/>
      <c r="D22" s="28"/>
      <c r="E22" s="28"/>
      <c r="F22" s="1"/>
      <c r="G22" s="22"/>
      <c r="H22" s="43"/>
      <c r="I22" s="42"/>
      <c r="J22" s="25"/>
      <c r="K22" s="18"/>
      <c r="L22" s="1"/>
      <c r="M22" s="43"/>
      <c r="N22" s="42"/>
      <c r="O22" s="1"/>
      <c r="P22" s="1"/>
      <c r="Q22" s="1"/>
      <c r="R22" s="1"/>
      <c r="S22" s="43"/>
      <c r="T22" s="122"/>
      <c r="U22" s="96"/>
      <c r="V22" s="96"/>
      <c r="W22" s="51"/>
      <c r="X22" s="49"/>
      <c r="Y22" s="51"/>
      <c r="Z22" s="25"/>
      <c r="AA22" s="25"/>
      <c r="AB22" s="25"/>
      <c r="AC22" s="25"/>
      <c r="AD22" s="25"/>
      <c r="AE22" s="25"/>
      <c r="AF22" s="25"/>
      <c r="AG22" s="25"/>
      <c r="AH22" s="25"/>
      <c r="AI22" s="43"/>
      <c r="AJ22" s="42"/>
      <c r="AK22" s="1"/>
      <c r="AL22" s="1"/>
      <c r="AM22" s="1"/>
      <c r="AN22" s="1"/>
      <c r="AO22" s="10"/>
    </row>
    <row r="23" spans="2:41" x14ac:dyDescent="0.25">
      <c r="B23" s="1"/>
      <c r="C23" s="10"/>
      <c r="D23" s="28"/>
      <c r="E23" s="28"/>
      <c r="F23" s="1"/>
      <c r="G23" s="22"/>
      <c r="H23" s="43"/>
      <c r="I23" s="42"/>
      <c r="J23" s="25"/>
      <c r="K23" s="18"/>
      <c r="L23" s="1"/>
      <c r="M23" s="43"/>
      <c r="N23" s="42"/>
      <c r="O23" s="1"/>
      <c r="P23" s="1"/>
      <c r="Q23" s="1"/>
      <c r="R23" s="1"/>
      <c r="S23" s="43"/>
      <c r="T23" s="122"/>
      <c r="U23" s="96"/>
      <c r="V23" s="96"/>
      <c r="W23" s="51"/>
      <c r="X23" s="49"/>
      <c r="Y23" s="51"/>
      <c r="Z23" s="25"/>
      <c r="AA23" s="25"/>
      <c r="AB23" s="25"/>
      <c r="AC23" s="25"/>
      <c r="AD23" s="25"/>
      <c r="AE23" s="25"/>
      <c r="AF23" s="25"/>
      <c r="AG23" s="25"/>
      <c r="AH23" s="25"/>
      <c r="AI23" s="43"/>
      <c r="AJ23" s="42"/>
      <c r="AK23" s="1"/>
      <c r="AL23" s="1"/>
      <c r="AM23" s="1"/>
      <c r="AN23" s="1"/>
      <c r="AO23" s="10"/>
    </row>
    <row r="24" spans="2:41" x14ac:dyDescent="0.25">
      <c r="B24" s="1"/>
      <c r="C24" s="10"/>
      <c r="D24" s="28"/>
      <c r="E24" s="28"/>
      <c r="F24" s="1"/>
      <c r="G24" s="22"/>
      <c r="H24" s="43"/>
      <c r="I24" s="42"/>
      <c r="J24" s="25"/>
      <c r="K24" s="18"/>
      <c r="L24" s="1"/>
      <c r="M24" s="43"/>
      <c r="N24" s="42"/>
      <c r="O24" s="1"/>
      <c r="P24" s="1"/>
      <c r="Q24" s="1"/>
      <c r="R24" s="1"/>
      <c r="S24" s="43"/>
      <c r="T24" s="122"/>
      <c r="U24" s="96"/>
      <c r="V24" s="96"/>
      <c r="W24" s="51"/>
      <c r="X24" s="49"/>
      <c r="Y24" s="51"/>
      <c r="Z24" s="25"/>
      <c r="AA24" s="25"/>
      <c r="AB24" s="25"/>
      <c r="AC24" s="25"/>
      <c r="AD24" s="25"/>
      <c r="AE24" s="25"/>
      <c r="AF24" s="25"/>
      <c r="AG24" s="25"/>
      <c r="AH24" s="25"/>
      <c r="AI24" s="43"/>
      <c r="AJ24" s="42"/>
      <c r="AK24" s="1"/>
      <c r="AL24" s="1"/>
      <c r="AM24" s="1"/>
      <c r="AN24" s="1"/>
      <c r="AO24" s="10"/>
    </row>
    <row r="25" spans="2:41" x14ac:dyDescent="0.25">
      <c r="B25" s="1"/>
      <c r="C25" s="10"/>
      <c r="D25" s="28"/>
      <c r="E25" s="28"/>
      <c r="F25" s="1"/>
      <c r="G25" s="22"/>
      <c r="H25" s="43"/>
      <c r="I25" s="42"/>
      <c r="J25" s="25"/>
      <c r="K25" s="18"/>
      <c r="L25" s="1"/>
      <c r="M25" s="43"/>
      <c r="N25" s="42"/>
      <c r="O25" s="1"/>
      <c r="P25" s="1"/>
      <c r="Q25" s="1"/>
      <c r="R25" s="1"/>
      <c r="S25" s="43"/>
      <c r="T25" s="122"/>
      <c r="U25" s="96"/>
      <c r="V25" s="96"/>
      <c r="W25" s="51"/>
      <c r="X25" s="49"/>
      <c r="Y25" s="51"/>
      <c r="Z25" s="25"/>
      <c r="AA25" s="25"/>
      <c r="AB25" s="25"/>
      <c r="AC25" s="25"/>
      <c r="AD25" s="25"/>
      <c r="AE25" s="25"/>
      <c r="AF25" s="25"/>
      <c r="AG25" s="25"/>
      <c r="AH25" s="25"/>
      <c r="AI25" s="43"/>
      <c r="AJ25" s="42"/>
      <c r="AK25" s="1"/>
      <c r="AL25" s="1"/>
      <c r="AM25" s="1"/>
      <c r="AN25" s="1"/>
      <c r="AO25" s="10"/>
    </row>
    <row r="26" spans="2:41" x14ac:dyDescent="0.25">
      <c r="B26" s="1"/>
      <c r="C26" s="10"/>
      <c r="D26" s="28"/>
      <c r="E26" s="28"/>
      <c r="F26" s="1"/>
      <c r="G26" s="22"/>
      <c r="H26" s="43"/>
      <c r="I26" s="42"/>
      <c r="J26" s="25"/>
      <c r="K26" s="18"/>
      <c r="L26" s="1"/>
      <c r="M26" s="43"/>
      <c r="N26" s="42"/>
      <c r="O26" s="1"/>
      <c r="P26" s="1"/>
      <c r="Q26" s="1"/>
      <c r="R26" s="1"/>
      <c r="S26" s="43"/>
      <c r="T26" s="122"/>
      <c r="U26" s="96"/>
      <c r="V26" s="96"/>
      <c r="W26" s="51"/>
      <c r="X26" s="49"/>
      <c r="Y26" s="51"/>
      <c r="Z26" s="25"/>
      <c r="AA26" s="25"/>
      <c r="AB26" s="25"/>
      <c r="AC26" s="25"/>
      <c r="AD26" s="25"/>
      <c r="AE26" s="25"/>
      <c r="AF26" s="25"/>
      <c r="AG26" s="25"/>
      <c r="AH26" s="25"/>
      <c r="AI26" s="43"/>
      <c r="AJ26" s="42"/>
      <c r="AK26" s="1"/>
      <c r="AL26" s="1"/>
      <c r="AM26" s="1"/>
      <c r="AN26" s="1"/>
      <c r="AO26" s="10"/>
    </row>
    <row r="27" spans="2:41" x14ac:dyDescent="0.25">
      <c r="B27" s="1"/>
      <c r="C27" s="10"/>
      <c r="D27" s="28"/>
      <c r="E27" s="28"/>
      <c r="F27" s="1"/>
      <c r="G27" s="22"/>
      <c r="H27" s="43"/>
      <c r="I27" s="42"/>
      <c r="J27" s="25"/>
      <c r="K27" s="18"/>
      <c r="L27" s="1"/>
      <c r="M27" s="43"/>
      <c r="N27" s="42"/>
      <c r="O27" s="1"/>
      <c r="P27" s="1"/>
      <c r="Q27" s="1"/>
      <c r="R27" s="1"/>
      <c r="S27" s="43"/>
      <c r="T27" s="122"/>
      <c r="U27" s="96"/>
      <c r="V27" s="96"/>
      <c r="W27" s="51"/>
      <c r="X27" s="49"/>
      <c r="Y27" s="51"/>
      <c r="Z27" s="25"/>
      <c r="AA27" s="25"/>
      <c r="AB27" s="25"/>
      <c r="AC27" s="25"/>
      <c r="AD27" s="25"/>
      <c r="AE27" s="25"/>
      <c r="AF27" s="25"/>
      <c r="AG27" s="25"/>
      <c r="AH27" s="25"/>
      <c r="AI27" s="43"/>
      <c r="AJ27" s="42"/>
      <c r="AK27" s="1"/>
      <c r="AL27" s="1"/>
      <c r="AM27" s="1"/>
      <c r="AN27" s="1"/>
      <c r="AO27" s="10"/>
    </row>
    <row r="28" spans="2:41" x14ac:dyDescent="0.25">
      <c r="B28" s="1"/>
      <c r="C28" s="10"/>
      <c r="D28" s="28"/>
      <c r="E28" s="28"/>
      <c r="F28" s="1"/>
      <c r="G28" s="22"/>
      <c r="H28" s="43"/>
      <c r="I28" s="42"/>
      <c r="J28" s="25"/>
      <c r="K28" s="18"/>
      <c r="L28" s="1"/>
      <c r="M28" s="43"/>
      <c r="N28" s="42"/>
      <c r="O28" s="1"/>
      <c r="P28" s="1"/>
      <c r="Q28" s="1"/>
      <c r="R28" s="1"/>
      <c r="S28" s="43"/>
      <c r="T28" s="122"/>
      <c r="U28" s="96"/>
      <c r="V28" s="96"/>
      <c r="W28" s="51"/>
      <c r="X28" s="49"/>
      <c r="Y28" s="51"/>
      <c r="Z28" s="25"/>
      <c r="AA28" s="25"/>
      <c r="AB28" s="25"/>
      <c r="AC28" s="25"/>
      <c r="AD28" s="25"/>
      <c r="AE28" s="25"/>
      <c r="AF28" s="25"/>
      <c r="AG28" s="25"/>
      <c r="AH28" s="25"/>
      <c r="AI28" s="43"/>
      <c r="AJ28" s="42"/>
      <c r="AK28" s="1"/>
      <c r="AL28" s="1"/>
      <c r="AM28" s="1"/>
      <c r="AN28" s="1"/>
      <c r="AO28" s="10"/>
    </row>
    <row r="29" spans="2:41" x14ac:dyDescent="0.25">
      <c r="B29" s="1"/>
      <c r="C29" s="10"/>
      <c r="D29" s="28"/>
      <c r="E29" s="28"/>
      <c r="F29" s="1"/>
      <c r="G29" s="22"/>
      <c r="H29" s="43"/>
      <c r="I29" s="42"/>
      <c r="J29" s="25"/>
      <c r="K29" s="18"/>
      <c r="L29" s="1"/>
      <c r="M29" s="43"/>
      <c r="N29" s="42"/>
      <c r="O29" s="1"/>
      <c r="P29" s="1"/>
      <c r="Q29" s="1"/>
      <c r="R29" s="1"/>
      <c r="S29" s="43"/>
      <c r="T29" s="122"/>
      <c r="U29" s="96"/>
      <c r="V29" s="96"/>
      <c r="W29" s="51"/>
      <c r="X29" s="49"/>
      <c r="Y29" s="51"/>
      <c r="Z29" s="25"/>
      <c r="AA29" s="25"/>
      <c r="AB29" s="25"/>
      <c r="AC29" s="25"/>
      <c r="AD29" s="25"/>
      <c r="AE29" s="25"/>
      <c r="AF29" s="25"/>
      <c r="AG29" s="25"/>
      <c r="AH29" s="25"/>
      <c r="AI29" s="43"/>
      <c r="AJ29" s="42"/>
      <c r="AK29" s="1"/>
      <c r="AL29" s="1"/>
      <c r="AM29" s="1"/>
      <c r="AN29" s="1"/>
      <c r="AO29" s="10"/>
    </row>
    <row r="30" spans="2:41" x14ac:dyDescent="0.25">
      <c r="B30" s="1"/>
      <c r="C30" s="10"/>
      <c r="D30" s="28"/>
      <c r="E30" s="28"/>
      <c r="F30" s="1"/>
      <c r="G30" s="22"/>
      <c r="H30" s="43"/>
      <c r="I30" s="42"/>
      <c r="J30" s="25"/>
      <c r="K30" s="18"/>
      <c r="L30" s="1"/>
      <c r="M30" s="43"/>
      <c r="N30" s="42"/>
      <c r="O30" s="1"/>
      <c r="P30" s="1"/>
      <c r="Q30" s="1"/>
      <c r="R30" s="1"/>
      <c r="S30" s="43"/>
      <c r="T30" s="122"/>
      <c r="U30" s="96"/>
      <c r="V30" s="96"/>
      <c r="W30" s="51"/>
      <c r="X30" s="49"/>
      <c r="Y30" s="51"/>
      <c r="Z30" s="25"/>
      <c r="AA30" s="25"/>
      <c r="AB30" s="25"/>
      <c r="AC30" s="25"/>
      <c r="AD30" s="25"/>
      <c r="AE30" s="25"/>
      <c r="AF30" s="25"/>
      <c r="AG30" s="25"/>
      <c r="AH30" s="25"/>
      <c r="AI30" s="43"/>
      <c r="AJ30" s="42"/>
      <c r="AK30" s="1"/>
      <c r="AL30" s="1"/>
      <c r="AM30" s="1"/>
      <c r="AN30" s="1"/>
      <c r="AO30" s="10"/>
    </row>
    <row r="31" spans="2:41" x14ac:dyDescent="0.25">
      <c r="B31" s="1"/>
      <c r="C31" s="10"/>
      <c r="D31" s="28"/>
      <c r="E31" s="28"/>
      <c r="F31" s="1"/>
      <c r="G31" s="22"/>
      <c r="H31" s="43"/>
      <c r="I31" s="42"/>
      <c r="J31" s="25"/>
      <c r="K31" s="18"/>
      <c r="L31" s="1"/>
      <c r="M31" s="43"/>
      <c r="N31" s="42"/>
      <c r="O31" s="1"/>
      <c r="P31" s="1"/>
      <c r="Q31" s="1"/>
      <c r="R31" s="1"/>
      <c r="S31" s="43"/>
      <c r="T31" s="122"/>
      <c r="U31" s="96"/>
      <c r="V31" s="96"/>
      <c r="W31" s="51"/>
      <c r="X31" s="49"/>
      <c r="Y31" s="51"/>
      <c r="Z31" s="25"/>
      <c r="AA31" s="25"/>
      <c r="AB31" s="25"/>
      <c r="AC31" s="25"/>
      <c r="AD31" s="25"/>
      <c r="AE31" s="25"/>
      <c r="AF31" s="25"/>
      <c r="AG31" s="25"/>
      <c r="AH31" s="25"/>
      <c r="AI31" s="43"/>
      <c r="AJ31" s="42"/>
      <c r="AK31" s="1"/>
      <c r="AL31" s="1"/>
      <c r="AM31" s="1"/>
      <c r="AN31" s="1"/>
      <c r="AO31" s="10"/>
    </row>
    <row r="32" spans="2:41" x14ac:dyDescent="0.25">
      <c r="B32" s="1"/>
      <c r="C32" s="10"/>
      <c r="D32" s="28"/>
      <c r="E32" s="28"/>
      <c r="F32" s="1"/>
      <c r="G32" s="22"/>
      <c r="H32" s="43"/>
      <c r="I32" s="42"/>
      <c r="J32" s="25"/>
      <c r="K32" s="18"/>
      <c r="L32" s="1"/>
      <c r="M32" s="43"/>
      <c r="N32" s="42"/>
      <c r="O32" s="1"/>
      <c r="P32" s="1"/>
      <c r="Q32" s="1"/>
      <c r="R32" s="1"/>
      <c r="S32" s="43"/>
      <c r="T32" s="122"/>
      <c r="U32" s="96"/>
      <c r="V32" s="96"/>
      <c r="W32" s="51"/>
      <c r="X32" s="49"/>
      <c r="Y32" s="51"/>
      <c r="Z32" s="25"/>
      <c r="AA32" s="25"/>
      <c r="AB32" s="25"/>
      <c r="AC32" s="25"/>
      <c r="AD32" s="25"/>
      <c r="AE32" s="25"/>
      <c r="AF32" s="25"/>
      <c r="AG32" s="25"/>
      <c r="AH32" s="25"/>
      <c r="AI32" s="43"/>
      <c r="AJ32" s="42"/>
      <c r="AK32" s="1"/>
      <c r="AL32" s="1"/>
      <c r="AM32" s="1"/>
      <c r="AN32" s="1"/>
      <c r="AO32" s="10"/>
    </row>
    <row r="33" spans="2:41" x14ac:dyDescent="0.25">
      <c r="B33" s="1"/>
      <c r="C33" s="10"/>
      <c r="D33" s="28"/>
      <c r="E33" s="28"/>
      <c r="F33" s="1"/>
      <c r="G33" s="22"/>
      <c r="H33" s="43"/>
      <c r="I33" s="42"/>
      <c r="J33" s="25"/>
      <c r="K33" s="18"/>
      <c r="L33" s="1"/>
      <c r="M33" s="43"/>
      <c r="N33" s="42"/>
      <c r="O33" s="1"/>
      <c r="P33" s="1"/>
      <c r="Q33" s="1"/>
      <c r="R33" s="1"/>
      <c r="S33" s="43"/>
      <c r="T33" s="122"/>
      <c r="U33" s="96"/>
      <c r="V33" s="96"/>
      <c r="W33" s="51"/>
      <c r="X33" s="49"/>
      <c r="Y33" s="51"/>
      <c r="Z33" s="25"/>
      <c r="AA33" s="25"/>
      <c r="AB33" s="25"/>
      <c r="AC33" s="25"/>
      <c r="AD33" s="25"/>
      <c r="AE33" s="25"/>
      <c r="AF33" s="25"/>
      <c r="AG33" s="25"/>
      <c r="AH33" s="25"/>
      <c r="AI33" s="43"/>
      <c r="AJ33" s="42"/>
      <c r="AK33" s="1"/>
      <c r="AL33" s="1"/>
      <c r="AM33" s="1"/>
      <c r="AN33" s="1"/>
      <c r="AO33" s="10"/>
    </row>
    <row r="34" spans="2:41" x14ac:dyDescent="0.25">
      <c r="B34" s="1"/>
      <c r="C34" s="10"/>
      <c r="D34" s="28"/>
      <c r="E34" s="28"/>
      <c r="F34" s="1"/>
      <c r="G34" s="22"/>
      <c r="H34" s="43"/>
      <c r="I34" s="42"/>
      <c r="J34" s="25"/>
      <c r="K34" s="18"/>
      <c r="L34" s="1"/>
      <c r="M34" s="43"/>
      <c r="N34" s="42"/>
      <c r="O34" s="1"/>
      <c r="P34" s="1"/>
      <c r="Q34" s="1"/>
      <c r="R34" s="1"/>
      <c r="S34" s="43"/>
      <c r="T34" s="122"/>
      <c r="U34" s="96"/>
      <c r="V34" s="96"/>
      <c r="W34" s="51"/>
      <c r="X34" s="49"/>
      <c r="Y34" s="51"/>
      <c r="Z34" s="25"/>
      <c r="AA34" s="25"/>
      <c r="AB34" s="25"/>
      <c r="AC34" s="25"/>
      <c r="AD34" s="25"/>
      <c r="AE34" s="25"/>
      <c r="AF34" s="25"/>
      <c r="AG34" s="25"/>
      <c r="AH34" s="25"/>
      <c r="AI34" s="43"/>
      <c r="AJ34" s="42"/>
      <c r="AK34" s="1"/>
      <c r="AL34" s="1"/>
      <c r="AM34" s="1"/>
      <c r="AN34" s="1"/>
      <c r="AO34" s="10"/>
    </row>
    <row r="35" spans="2:41" x14ac:dyDescent="0.25">
      <c r="B35" s="1"/>
      <c r="C35" s="10"/>
      <c r="D35" s="28"/>
      <c r="E35" s="28"/>
      <c r="F35" s="1"/>
      <c r="G35" s="22"/>
      <c r="H35" s="43"/>
      <c r="I35" s="42"/>
      <c r="J35" s="25"/>
      <c r="K35" s="18"/>
      <c r="L35" s="1"/>
      <c r="M35" s="43"/>
      <c r="N35" s="42"/>
      <c r="O35" s="1"/>
      <c r="P35" s="1"/>
      <c r="Q35" s="1"/>
      <c r="R35" s="1"/>
      <c r="S35" s="43"/>
      <c r="T35" s="122"/>
      <c r="U35" s="96"/>
      <c r="V35" s="96"/>
      <c r="W35" s="51"/>
      <c r="X35" s="49"/>
      <c r="Y35" s="51"/>
      <c r="Z35" s="25"/>
      <c r="AA35" s="25"/>
      <c r="AB35" s="25"/>
      <c r="AC35" s="25"/>
      <c r="AD35" s="25"/>
      <c r="AE35" s="25"/>
      <c r="AF35" s="25"/>
      <c r="AG35" s="25"/>
      <c r="AH35" s="25"/>
      <c r="AI35" s="43"/>
      <c r="AJ35" s="42"/>
      <c r="AK35" s="1"/>
      <c r="AL35" s="1"/>
      <c r="AM35" s="1"/>
      <c r="AN35" s="1"/>
      <c r="AO35" s="10"/>
    </row>
    <row r="36" spans="2:41" x14ac:dyDescent="0.25">
      <c r="B36" s="1"/>
      <c r="C36" s="10"/>
      <c r="D36" s="28"/>
      <c r="E36" s="28"/>
      <c r="F36" s="1"/>
      <c r="G36" s="22"/>
      <c r="H36" s="43"/>
      <c r="I36" s="42"/>
      <c r="J36" s="25"/>
      <c r="K36" s="18"/>
      <c r="L36" s="1"/>
      <c r="M36" s="43"/>
      <c r="N36" s="42"/>
      <c r="O36" s="1"/>
      <c r="P36" s="1"/>
      <c r="Q36" s="1"/>
      <c r="R36" s="1"/>
      <c r="S36" s="43"/>
      <c r="T36" s="122"/>
      <c r="U36" s="96"/>
      <c r="V36" s="96"/>
      <c r="W36" s="51"/>
      <c r="X36" s="49"/>
      <c r="Y36" s="51"/>
      <c r="Z36" s="25"/>
      <c r="AA36" s="25"/>
      <c r="AB36" s="25"/>
      <c r="AC36" s="25"/>
      <c r="AD36" s="25"/>
      <c r="AE36" s="25"/>
      <c r="AF36" s="25"/>
      <c r="AG36" s="25"/>
      <c r="AH36" s="25"/>
      <c r="AI36" s="43"/>
      <c r="AJ36" s="42"/>
      <c r="AK36" s="1"/>
      <c r="AL36" s="1"/>
      <c r="AM36" s="1"/>
      <c r="AN36" s="1"/>
      <c r="AO36" s="10"/>
    </row>
    <row r="37" spans="2:41" x14ac:dyDescent="0.25">
      <c r="B37" s="1"/>
      <c r="C37" s="10"/>
      <c r="D37" s="28"/>
      <c r="E37" s="28"/>
      <c r="F37" s="1"/>
      <c r="G37" s="22"/>
      <c r="H37" s="43"/>
      <c r="I37" s="42"/>
      <c r="J37" s="25"/>
      <c r="K37" s="18"/>
      <c r="L37" s="1"/>
      <c r="M37" s="43"/>
      <c r="N37" s="42"/>
      <c r="O37" s="1"/>
      <c r="P37" s="1"/>
      <c r="Q37" s="1"/>
      <c r="R37" s="1"/>
      <c r="S37" s="43"/>
      <c r="T37" s="122"/>
      <c r="U37" s="96"/>
      <c r="V37" s="96"/>
      <c r="W37" s="51"/>
      <c r="X37" s="49"/>
      <c r="Y37" s="51"/>
      <c r="Z37" s="25"/>
      <c r="AA37" s="25"/>
      <c r="AB37" s="25"/>
      <c r="AC37" s="25"/>
      <c r="AD37" s="25"/>
      <c r="AE37" s="25"/>
      <c r="AF37" s="25"/>
      <c r="AG37" s="25"/>
      <c r="AH37" s="25"/>
      <c r="AI37" s="43"/>
      <c r="AJ37" s="42"/>
      <c r="AK37" s="1"/>
      <c r="AL37" s="1"/>
      <c r="AM37" s="1"/>
      <c r="AN37" s="1"/>
      <c r="AO37" s="10"/>
    </row>
    <row r="38" spans="2:41" x14ac:dyDescent="0.25">
      <c r="B38" s="1"/>
      <c r="C38" s="10"/>
      <c r="D38" s="28"/>
      <c r="E38" s="28"/>
      <c r="F38" s="1"/>
      <c r="G38" s="22"/>
      <c r="H38" s="43"/>
      <c r="I38" s="42"/>
      <c r="J38" s="25"/>
      <c r="K38" s="18"/>
      <c r="L38" s="1"/>
      <c r="M38" s="43"/>
      <c r="N38" s="42"/>
      <c r="O38" s="1"/>
      <c r="P38" s="1"/>
      <c r="Q38" s="1"/>
      <c r="R38" s="1"/>
      <c r="S38" s="43"/>
      <c r="T38" s="122"/>
      <c r="U38" s="96"/>
      <c r="V38" s="96"/>
      <c r="W38" s="51"/>
      <c r="X38" s="49"/>
      <c r="Y38" s="51"/>
      <c r="Z38" s="25"/>
      <c r="AA38" s="25"/>
      <c r="AB38" s="25"/>
      <c r="AC38" s="25"/>
      <c r="AD38" s="25"/>
      <c r="AE38" s="25"/>
      <c r="AF38" s="25"/>
      <c r="AG38" s="25"/>
      <c r="AH38" s="25"/>
      <c r="AI38" s="43"/>
      <c r="AJ38" s="42"/>
      <c r="AK38" s="1"/>
      <c r="AL38" s="1"/>
      <c r="AM38" s="1"/>
      <c r="AN38" s="1"/>
      <c r="AO38" s="10"/>
    </row>
    <row r="39" spans="2:41" x14ac:dyDescent="0.25">
      <c r="B39" s="1"/>
      <c r="C39" s="10"/>
      <c r="D39" s="28"/>
      <c r="E39" s="28"/>
      <c r="F39" s="1"/>
      <c r="G39" s="22"/>
      <c r="H39" s="43"/>
      <c r="I39" s="42"/>
      <c r="J39" s="25"/>
      <c r="K39" s="18"/>
      <c r="L39" s="1"/>
      <c r="M39" s="43"/>
      <c r="N39" s="42"/>
      <c r="O39" s="1"/>
      <c r="P39" s="1"/>
      <c r="Q39" s="1"/>
      <c r="R39" s="1"/>
      <c r="S39" s="43"/>
      <c r="T39" s="122"/>
      <c r="U39" s="96"/>
      <c r="V39" s="96"/>
      <c r="W39" s="51"/>
      <c r="X39" s="49"/>
      <c r="Y39" s="51"/>
      <c r="Z39" s="25"/>
      <c r="AA39" s="25"/>
      <c r="AB39" s="25"/>
      <c r="AC39" s="25"/>
      <c r="AD39" s="25"/>
      <c r="AE39" s="25"/>
      <c r="AF39" s="25"/>
      <c r="AG39" s="25"/>
      <c r="AH39" s="25"/>
      <c r="AI39" s="43"/>
      <c r="AJ39" s="42"/>
      <c r="AK39" s="1"/>
      <c r="AL39" s="1"/>
      <c r="AM39" s="1"/>
      <c r="AN39" s="1"/>
      <c r="AO39" s="10"/>
    </row>
    <row r="40" spans="2:41" x14ac:dyDescent="0.25">
      <c r="B40" s="1"/>
      <c r="C40" s="10"/>
      <c r="D40" s="28"/>
      <c r="E40" s="28"/>
      <c r="F40" s="1"/>
      <c r="G40" s="22"/>
      <c r="H40" s="43"/>
      <c r="I40" s="42"/>
      <c r="J40" s="25"/>
      <c r="K40" s="18"/>
      <c r="L40" s="1"/>
      <c r="M40" s="43"/>
      <c r="N40" s="42"/>
      <c r="O40" s="1"/>
      <c r="P40" s="1"/>
      <c r="Q40" s="1"/>
      <c r="R40" s="1"/>
      <c r="S40" s="43"/>
      <c r="T40" s="122"/>
      <c r="U40" s="96"/>
      <c r="V40" s="96"/>
      <c r="W40" s="51"/>
      <c r="X40" s="49"/>
      <c r="Y40" s="51"/>
      <c r="Z40" s="25"/>
      <c r="AA40" s="25"/>
      <c r="AB40" s="25"/>
      <c r="AC40" s="25"/>
      <c r="AD40" s="25"/>
      <c r="AE40" s="25"/>
      <c r="AF40" s="25"/>
      <c r="AG40" s="25"/>
      <c r="AH40" s="25"/>
      <c r="AI40" s="43"/>
      <c r="AJ40" s="42"/>
      <c r="AK40" s="1"/>
      <c r="AL40" s="1"/>
      <c r="AM40" s="1"/>
      <c r="AN40" s="1"/>
      <c r="AO40" s="10"/>
    </row>
    <row r="41" spans="2:41" x14ac:dyDescent="0.25">
      <c r="B41" s="1"/>
      <c r="C41" s="10"/>
      <c r="D41" s="28"/>
      <c r="E41" s="28"/>
      <c r="F41" s="1"/>
      <c r="G41" s="22"/>
      <c r="H41" s="43"/>
      <c r="I41" s="42"/>
      <c r="J41" s="25"/>
      <c r="K41" s="18"/>
      <c r="L41" s="1"/>
      <c r="M41" s="43"/>
      <c r="N41" s="42"/>
      <c r="O41" s="1"/>
      <c r="P41" s="1"/>
      <c r="Q41" s="1"/>
      <c r="R41" s="1"/>
      <c r="S41" s="43"/>
      <c r="T41" s="122"/>
      <c r="U41" s="96"/>
      <c r="V41" s="96"/>
      <c r="W41" s="51"/>
      <c r="X41" s="49"/>
      <c r="Y41" s="51"/>
      <c r="Z41" s="25"/>
      <c r="AA41" s="25"/>
      <c r="AB41" s="25"/>
      <c r="AC41" s="25"/>
      <c r="AD41" s="25"/>
      <c r="AE41" s="25"/>
      <c r="AF41" s="25"/>
      <c r="AG41" s="25"/>
      <c r="AH41" s="25"/>
      <c r="AI41" s="43"/>
      <c r="AJ41" s="42"/>
      <c r="AK41" s="1"/>
      <c r="AL41" s="1"/>
      <c r="AM41" s="1"/>
      <c r="AN41" s="1"/>
      <c r="AO41" s="10"/>
    </row>
    <row r="42" spans="2:41" x14ac:dyDescent="0.25">
      <c r="B42" s="1"/>
      <c r="C42" s="10"/>
      <c r="D42" s="28"/>
      <c r="E42" s="28"/>
      <c r="F42" s="1"/>
      <c r="G42" s="22"/>
      <c r="H42" s="43"/>
      <c r="I42" s="42"/>
      <c r="J42" s="25"/>
      <c r="K42" s="18"/>
      <c r="L42" s="1"/>
      <c r="M42" s="43"/>
      <c r="N42" s="42"/>
      <c r="O42" s="1"/>
      <c r="P42" s="1"/>
      <c r="Q42" s="1"/>
      <c r="R42" s="1"/>
      <c r="S42" s="43"/>
      <c r="T42" s="122"/>
      <c r="U42" s="96"/>
      <c r="V42" s="96"/>
      <c r="W42" s="51"/>
      <c r="X42" s="49"/>
      <c r="Y42" s="51"/>
      <c r="Z42" s="25"/>
      <c r="AA42" s="25"/>
      <c r="AB42" s="25"/>
      <c r="AC42" s="25"/>
      <c r="AD42" s="25"/>
      <c r="AE42" s="25"/>
      <c r="AF42" s="25"/>
      <c r="AG42" s="25"/>
      <c r="AH42" s="25"/>
      <c r="AI42" s="43"/>
      <c r="AJ42" s="42"/>
      <c r="AK42" s="1"/>
      <c r="AL42" s="1"/>
      <c r="AM42" s="1"/>
      <c r="AN42" s="1"/>
      <c r="AO42" s="10"/>
    </row>
    <row r="43" spans="2:41" x14ac:dyDescent="0.25">
      <c r="B43" s="1"/>
      <c r="C43" s="10"/>
      <c r="D43" s="28"/>
      <c r="E43" s="28"/>
      <c r="F43" s="1"/>
      <c r="G43" s="22"/>
      <c r="H43" s="43"/>
      <c r="I43" s="42"/>
      <c r="J43" s="25"/>
      <c r="K43" s="18"/>
      <c r="L43" s="1"/>
      <c r="M43" s="43"/>
      <c r="N43" s="42"/>
      <c r="O43" s="1"/>
      <c r="P43" s="1"/>
      <c r="Q43" s="1"/>
      <c r="R43" s="1"/>
      <c r="S43" s="43"/>
      <c r="T43" s="122"/>
      <c r="U43" s="96"/>
      <c r="V43" s="96"/>
      <c r="W43" s="51"/>
      <c r="X43" s="49"/>
      <c r="Y43" s="51"/>
      <c r="Z43" s="25"/>
      <c r="AA43" s="25"/>
      <c r="AB43" s="25"/>
      <c r="AC43" s="25"/>
      <c r="AD43" s="25"/>
      <c r="AE43" s="25"/>
      <c r="AF43" s="25"/>
      <c r="AG43" s="25"/>
      <c r="AH43" s="25"/>
      <c r="AI43" s="43"/>
      <c r="AJ43" s="42"/>
      <c r="AK43" s="1"/>
      <c r="AL43" s="1"/>
      <c r="AM43" s="1"/>
      <c r="AN43" s="1"/>
      <c r="AO43" s="10"/>
    </row>
    <row r="44" spans="2:41" x14ac:dyDescent="0.25">
      <c r="B44" s="1"/>
      <c r="C44" s="10"/>
      <c r="D44" s="28"/>
      <c r="E44" s="28"/>
      <c r="F44" s="1"/>
      <c r="G44" s="22"/>
      <c r="H44" s="43"/>
      <c r="I44" s="42"/>
      <c r="J44" s="25"/>
      <c r="K44" s="18"/>
      <c r="L44" s="1"/>
      <c r="M44" s="43"/>
      <c r="N44" s="42"/>
      <c r="O44" s="1"/>
      <c r="P44" s="1"/>
      <c r="Q44" s="1"/>
      <c r="R44" s="1"/>
      <c r="S44" s="43"/>
      <c r="T44" s="122"/>
      <c r="U44" s="96"/>
      <c r="V44" s="96"/>
      <c r="W44" s="51"/>
      <c r="X44" s="49"/>
      <c r="Y44" s="51"/>
      <c r="Z44" s="25"/>
      <c r="AA44" s="25"/>
      <c r="AB44" s="25"/>
      <c r="AC44" s="25"/>
      <c r="AD44" s="25"/>
      <c r="AE44" s="25"/>
      <c r="AF44" s="25"/>
      <c r="AG44" s="25"/>
      <c r="AH44" s="25"/>
      <c r="AI44" s="43"/>
      <c r="AJ44" s="42"/>
      <c r="AK44" s="1"/>
      <c r="AL44" s="1"/>
      <c r="AM44" s="1"/>
      <c r="AN44" s="1"/>
      <c r="AO44" s="10"/>
    </row>
    <row r="45" spans="2:41" x14ac:dyDescent="0.25">
      <c r="B45" s="1"/>
      <c r="C45" s="10"/>
      <c r="D45" s="28"/>
      <c r="E45" s="28"/>
      <c r="F45" s="1"/>
      <c r="G45" s="22"/>
      <c r="H45" s="43"/>
      <c r="I45" s="42"/>
      <c r="J45" s="25"/>
      <c r="K45" s="18"/>
      <c r="L45" s="1"/>
      <c r="M45" s="43"/>
      <c r="N45" s="42"/>
      <c r="O45" s="1"/>
      <c r="P45" s="1"/>
      <c r="Q45" s="1"/>
      <c r="R45" s="1"/>
      <c r="S45" s="43"/>
      <c r="T45" s="122"/>
      <c r="U45" s="96"/>
      <c r="V45" s="96"/>
      <c r="W45" s="51"/>
      <c r="X45" s="49"/>
      <c r="Y45" s="51"/>
      <c r="Z45" s="25"/>
      <c r="AA45" s="25"/>
      <c r="AB45" s="25"/>
      <c r="AC45" s="25"/>
      <c r="AD45" s="25"/>
      <c r="AE45" s="25"/>
      <c r="AF45" s="25"/>
      <c r="AG45" s="25"/>
      <c r="AH45" s="25"/>
      <c r="AI45" s="43"/>
      <c r="AJ45" s="42"/>
      <c r="AK45" s="1"/>
      <c r="AL45" s="1"/>
      <c r="AM45" s="1"/>
      <c r="AN45" s="1"/>
      <c r="AO45" s="10"/>
    </row>
    <row r="46" spans="2:41" x14ac:dyDescent="0.25">
      <c r="B46" s="1"/>
      <c r="C46" s="10"/>
      <c r="D46" s="28"/>
      <c r="E46" s="28"/>
      <c r="F46" s="1"/>
      <c r="G46" s="22"/>
      <c r="H46" s="43"/>
      <c r="I46" s="42"/>
      <c r="J46" s="25"/>
      <c r="K46" s="18"/>
      <c r="L46" s="1"/>
      <c r="M46" s="43"/>
      <c r="N46" s="42"/>
      <c r="O46" s="1"/>
      <c r="P46" s="1"/>
      <c r="Q46" s="1"/>
      <c r="R46" s="1"/>
      <c r="S46" s="43"/>
      <c r="T46" s="122"/>
      <c r="U46" s="96"/>
      <c r="V46" s="96"/>
      <c r="W46" s="51"/>
      <c r="X46" s="49"/>
      <c r="Y46" s="51"/>
      <c r="Z46" s="25"/>
      <c r="AA46" s="25"/>
      <c r="AB46" s="25"/>
      <c r="AC46" s="25"/>
      <c r="AD46" s="25"/>
      <c r="AE46" s="25"/>
      <c r="AF46" s="25"/>
      <c r="AG46" s="25"/>
      <c r="AH46" s="25"/>
      <c r="AI46" s="43"/>
      <c r="AJ46" s="42"/>
      <c r="AK46" s="1"/>
      <c r="AL46" s="1"/>
      <c r="AM46" s="1"/>
      <c r="AN46" s="1"/>
      <c r="AO46" s="10"/>
    </row>
    <row r="47" spans="2:41" x14ac:dyDescent="0.25">
      <c r="B47" s="1"/>
      <c r="C47" s="10"/>
      <c r="D47" s="28"/>
      <c r="E47" s="28"/>
      <c r="F47" s="1"/>
      <c r="G47" s="22"/>
      <c r="H47" s="43"/>
      <c r="I47" s="42"/>
      <c r="J47" s="25"/>
      <c r="K47" s="18"/>
      <c r="L47" s="1"/>
      <c r="M47" s="43"/>
      <c r="N47" s="42"/>
      <c r="O47" s="1"/>
      <c r="P47" s="1"/>
      <c r="Q47" s="1"/>
      <c r="R47" s="1"/>
      <c r="S47" s="43"/>
      <c r="T47" s="122"/>
      <c r="U47" s="96"/>
      <c r="V47" s="96"/>
      <c r="W47" s="51"/>
      <c r="X47" s="49"/>
      <c r="Y47" s="51"/>
      <c r="Z47" s="25"/>
      <c r="AA47" s="25"/>
      <c r="AB47" s="25"/>
      <c r="AC47" s="25"/>
      <c r="AD47" s="25"/>
      <c r="AE47" s="25"/>
      <c r="AF47" s="25"/>
      <c r="AG47" s="25"/>
      <c r="AH47" s="25"/>
      <c r="AI47" s="43"/>
      <c r="AJ47" s="42"/>
      <c r="AK47" s="1"/>
      <c r="AL47" s="1"/>
      <c r="AM47" s="1"/>
      <c r="AN47" s="1"/>
      <c r="AO47" s="10"/>
    </row>
    <row r="48" spans="2:41" x14ac:dyDescent="0.25">
      <c r="B48" s="1"/>
      <c r="C48" s="10"/>
      <c r="D48" s="28"/>
      <c r="E48" s="28"/>
      <c r="F48" s="1"/>
      <c r="G48" s="22"/>
      <c r="H48" s="43"/>
      <c r="I48" s="42"/>
      <c r="J48" s="25"/>
      <c r="K48" s="18"/>
      <c r="L48" s="1"/>
      <c r="M48" s="43"/>
      <c r="N48" s="42"/>
      <c r="O48" s="1"/>
      <c r="P48" s="1"/>
      <c r="Q48" s="1"/>
      <c r="R48" s="1"/>
      <c r="S48" s="43"/>
      <c r="T48" s="122"/>
      <c r="U48" s="96"/>
      <c r="V48" s="96"/>
      <c r="W48" s="51"/>
      <c r="X48" s="49"/>
      <c r="Y48" s="51"/>
      <c r="Z48" s="25"/>
      <c r="AA48" s="25"/>
      <c r="AB48" s="25"/>
      <c r="AC48" s="25"/>
      <c r="AD48" s="25"/>
      <c r="AE48" s="25"/>
      <c r="AF48" s="25"/>
      <c r="AG48" s="25"/>
      <c r="AH48" s="25"/>
      <c r="AI48" s="43"/>
      <c r="AJ48" s="42"/>
      <c r="AK48" s="1"/>
      <c r="AL48" s="1"/>
      <c r="AM48" s="1"/>
      <c r="AN48" s="1"/>
      <c r="AO48" s="10"/>
    </row>
    <row r="49" spans="2:41" x14ac:dyDescent="0.25">
      <c r="B49" s="1"/>
      <c r="C49" s="10"/>
      <c r="D49" s="28"/>
      <c r="E49" s="28"/>
      <c r="F49" s="1"/>
      <c r="G49" s="22"/>
      <c r="H49" s="43"/>
      <c r="I49" s="42"/>
      <c r="J49" s="25"/>
      <c r="K49" s="18"/>
      <c r="L49" s="1"/>
      <c r="M49" s="43"/>
      <c r="N49" s="42"/>
      <c r="O49" s="1"/>
      <c r="P49" s="1"/>
      <c r="Q49" s="1"/>
      <c r="R49" s="1"/>
      <c r="S49" s="43"/>
      <c r="T49" s="122"/>
      <c r="U49" s="96"/>
      <c r="V49" s="96"/>
      <c r="W49" s="51"/>
      <c r="X49" s="49"/>
      <c r="Y49" s="51"/>
      <c r="Z49" s="25"/>
      <c r="AA49" s="25"/>
      <c r="AB49" s="25"/>
      <c r="AC49" s="25"/>
      <c r="AD49" s="25"/>
      <c r="AE49" s="25"/>
      <c r="AF49" s="25"/>
      <c r="AG49" s="25"/>
      <c r="AH49" s="25"/>
      <c r="AI49" s="43"/>
      <c r="AJ49" s="42"/>
      <c r="AK49" s="1"/>
      <c r="AL49" s="1"/>
      <c r="AM49" s="1"/>
      <c r="AN49" s="1"/>
      <c r="AO49" s="10"/>
    </row>
    <row r="50" spans="2:41" x14ac:dyDescent="0.25">
      <c r="B50" s="1"/>
      <c r="C50" s="10"/>
      <c r="D50" s="28"/>
      <c r="E50" s="28"/>
      <c r="F50" s="1"/>
      <c r="G50" s="22"/>
      <c r="H50" s="43"/>
      <c r="I50" s="42"/>
      <c r="J50" s="25"/>
      <c r="K50" s="18"/>
      <c r="L50" s="1"/>
      <c r="M50" s="43"/>
      <c r="N50" s="42"/>
      <c r="O50" s="1"/>
      <c r="P50" s="1"/>
      <c r="Q50" s="1"/>
      <c r="R50" s="1"/>
      <c r="S50" s="43"/>
      <c r="T50" s="122"/>
      <c r="U50" s="96"/>
      <c r="V50" s="96"/>
      <c r="W50" s="51"/>
      <c r="X50" s="49"/>
      <c r="Y50" s="51"/>
      <c r="Z50" s="25"/>
      <c r="AA50" s="25"/>
      <c r="AB50" s="25"/>
      <c r="AC50" s="25"/>
      <c r="AD50" s="25"/>
      <c r="AE50" s="25"/>
      <c r="AF50" s="25"/>
      <c r="AG50" s="25"/>
      <c r="AH50" s="25"/>
      <c r="AI50" s="43"/>
      <c r="AJ50" s="42"/>
      <c r="AK50" s="1"/>
      <c r="AL50" s="1"/>
      <c r="AM50" s="1"/>
      <c r="AN50" s="1"/>
      <c r="AO50" s="10"/>
    </row>
    <row r="51" spans="2:41" x14ac:dyDescent="0.25">
      <c r="B51" s="1"/>
      <c r="C51" s="10"/>
      <c r="D51" s="28"/>
      <c r="E51" s="28"/>
      <c r="F51" s="1"/>
      <c r="G51" s="22"/>
      <c r="H51" s="43"/>
      <c r="I51" s="42"/>
      <c r="J51" s="25"/>
      <c r="K51" s="18"/>
      <c r="L51" s="1"/>
      <c r="M51" s="43"/>
      <c r="N51" s="42"/>
      <c r="O51" s="1"/>
      <c r="P51" s="1"/>
      <c r="Q51" s="1"/>
      <c r="R51" s="1"/>
      <c r="S51" s="43"/>
      <c r="T51" s="122"/>
      <c r="U51" s="96"/>
      <c r="V51" s="96"/>
      <c r="W51" s="51"/>
      <c r="X51" s="49"/>
      <c r="Y51" s="51"/>
      <c r="Z51" s="25"/>
      <c r="AA51" s="25"/>
      <c r="AB51" s="25"/>
      <c r="AC51" s="25"/>
      <c r="AD51" s="25"/>
      <c r="AE51" s="25"/>
      <c r="AF51" s="25"/>
      <c r="AG51" s="25"/>
      <c r="AH51" s="25"/>
      <c r="AI51" s="43"/>
      <c r="AJ51" s="42"/>
      <c r="AK51" s="1"/>
      <c r="AL51" s="1"/>
      <c r="AM51" s="1"/>
      <c r="AN51" s="1"/>
      <c r="AO51" s="10"/>
    </row>
    <row r="52" spans="2:41" x14ac:dyDescent="0.25">
      <c r="B52" s="1"/>
      <c r="C52" s="10"/>
      <c r="D52" s="28"/>
      <c r="E52" s="28"/>
      <c r="F52" s="1"/>
      <c r="G52" s="22"/>
      <c r="H52" s="43"/>
      <c r="I52" s="42"/>
      <c r="J52" s="25"/>
      <c r="K52" s="18"/>
      <c r="L52" s="1"/>
      <c r="M52" s="43"/>
      <c r="N52" s="42"/>
      <c r="O52" s="1"/>
      <c r="P52" s="1"/>
      <c r="Q52" s="1"/>
      <c r="R52" s="1"/>
      <c r="S52" s="43"/>
      <c r="T52" s="122"/>
      <c r="U52" s="96"/>
      <c r="V52" s="96"/>
      <c r="W52" s="51"/>
      <c r="X52" s="49"/>
      <c r="Y52" s="51"/>
      <c r="Z52" s="25"/>
      <c r="AA52" s="25"/>
      <c r="AB52" s="25"/>
      <c r="AC52" s="25"/>
      <c r="AD52" s="25"/>
      <c r="AE52" s="25"/>
      <c r="AF52" s="25"/>
      <c r="AG52" s="25"/>
      <c r="AH52" s="25"/>
      <c r="AI52" s="43"/>
      <c r="AJ52" s="42"/>
      <c r="AK52" s="1"/>
      <c r="AL52" s="1"/>
      <c r="AM52" s="1"/>
      <c r="AN52" s="1"/>
      <c r="AO52" s="10"/>
    </row>
    <row r="53" spans="2:41" x14ac:dyDescent="0.25">
      <c r="B53" s="1"/>
      <c r="C53" s="10"/>
      <c r="D53" s="28"/>
      <c r="E53" s="28"/>
      <c r="F53" s="1"/>
      <c r="G53" s="22"/>
      <c r="H53" s="43"/>
      <c r="I53" s="42"/>
      <c r="J53" s="25"/>
      <c r="K53" s="18"/>
      <c r="L53" s="1"/>
      <c r="M53" s="43"/>
      <c r="N53" s="42"/>
      <c r="O53" s="1"/>
      <c r="P53" s="1"/>
      <c r="Q53" s="1"/>
      <c r="R53" s="1"/>
      <c r="S53" s="43"/>
      <c r="T53" s="122"/>
      <c r="U53" s="96"/>
      <c r="V53" s="96"/>
      <c r="W53" s="51"/>
      <c r="X53" s="49"/>
      <c r="Y53" s="51"/>
      <c r="Z53" s="25"/>
      <c r="AA53" s="25"/>
      <c r="AB53" s="25"/>
      <c r="AC53" s="25"/>
      <c r="AD53" s="25"/>
      <c r="AE53" s="25"/>
      <c r="AF53" s="25"/>
      <c r="AG53" s="25"/>
      <c r="AH53" s="25"/>
      <c r="AI53" s="43"/>
      <c r="AJ53" s="42"/>
      <c r="AK53" s="1"/>
      <c r="AL53" s="1"/>
      <c r="AM53" s="1"/>
      <c r="AN53" s="1"/>
      <c r="AO53" s="10"/>
    </row>
    <row r="54" spans="2:41" x14ac:dyDescent="0.25">
      <c r="B54" s="1"/>
      <c r="C54" s="10"/>
      <c r="D54" s="28"/>
      <c r="E54" s="28"/>
      <c r="F54" s="1"/>
      <c r="G54" s="22"/>
      <c r="H54" s="43"/>
      <c r="I54" s="42"/>
      <c r="J54" s="25"/>
      <c r="K54" s="18"/>
      <c r="L54" s="1"/>
      <c r="M54" s="43"/>
      <c r="N54" s="42"/>
      <c r="O54" s="1"/>
      <c r="P54" s="1"/>
      <c r="Q54" s="1"/>
      <c r="R54" s="1"/>
      <c r="S54" s="43"/>
      <c r="T54" s="122"/>
      <c r="U54" s="96"/>
      <c r="V54" s="96"/>
      <c r="W54" s="51"/>
      <c r="X54" s="49"/>
      <c r="Y54" s="51"/>
      <c r="Z54" s="25"/>
      <c r="AA54" s="25"/>
      <c r="AB54" s="25"/>
      <c r="AC54" s="25"/>
      <c r="AD54" s="25"/>
      <c r="AE54" s="25"/>
      <c r="AF54" s="25"/>
      <c r="AG54" s="25"/>
      <c r="AH54" s="25"/>
      <c r="AI54" s="43"/>
      <c r="AJ54" s="42"/>
      <c r="AK54" s="1"/>
      <c r="AL54" s="1"/>
      <c r="AM54" s="1"/>
      <c r="AN54" s="1"/>
      <c r="AO54" s="10"/>
    </row>
    <row r="55" spans="2:41" x14ac:dyDescent="0.25">
      <c r="B55" s="1"/>
      <c r="C55" s="10"/>
      <c r="D55" s="28"/>
      <c r="E55" s="28"/>
      <c r="F55" s="1"/>
      <c r="G55" s="22"/>
      <c r="H55" s="43"/>
      <c r="I55" s="42"/>
      <c r="J55" s="25"/>
      <c r="K55" s="18"/>
      <c r="L55" s="1"/>
      <c r="M55" s="43"/>
      <c r="N55" s="42"/>
      <c r="O55" s="1"/>
      <c r="P55" s="1"/>
      <c r="Q55" s="1"/>
      <c r="R55" s="1"/>
      <c r="S55" s="43"/>
      <c r="T55" s="122"/>
      <c r="U55" s="96"/>
      <c r="V55" s="96"/>
      <c r="W55" s="51"/>
      <c r="X55" s="49"/>
      <c r="Y55" s="51"/>
      <c r="Z55" s="25"/>
      <c r="AA55" s="25"/>
      <c r="AB55" s="25"/>
      <c r="AC55" s="25"/>
      <c r="AD55" s="25"/>
      <c r="AE55" s="25"/>
      <c r="AF55" s="25"/>
      <c r="AG55" s="25"/>
      <c r="AH55" s="25"/>
      <c r="AI55" s="43"/>
      <c r="AJ55" s="42"/>
      <c r="AK55" s="1"/>
      <c r="AL55" s="1"/>
      <c r="AM55" s="1"/>
      <c r="AN55" s="1"/>
      <c r="AO55" s="10"/>
    </row>
    <row r="56" spans="2:41" x14ac:dyDescent="0.25">
      <c r="B56" s="1"/>
      <c r="C56" s="10"/>
      <c r="D56" s="28"/>
      <c r="E56" s="28"/>
      <c r="F56" s="1"/>
      <c r="G56" s="22"/>
      <c r="H56" s="43"/>
      <c r="I56" s="42"/>
      <c r="J56" s="25"/>
      <c r="K56" s="18"/>
      <c r="L56" s="1"/>
      <c r="M56" s="43"/>
      <c r="N56" s="42"/>
      <c r="O56" s="1"/>
      <c r="P56" s="1"/>
      <c r="Q56" s="1"/>
      <c r="R56" s="1"/>
      <c r="S56" s="43"/>
      <c r="T56" s="122"/>
      <c r="U56" s="96"/>
      <c r="V56" s="96"/>
      <c r="W56" s="51"/>
      <c r="X56" s="49"/>
      <c r="Y56" s="51"/>
      <c r="Z56" s="25"/>
      <c r="AA56" s="25"/>
      <c r="AB56" s="25"/>
      <c r="AC56" s="25"/>
      <c r="AD56" s="25"/>
      <c r="AE56" s="25"/>
      <c r="AF56" s="25"/>
      <c r="AG56" s="25"/>
      <c r="AH56" s="25"/>
      <c r="AI56" s="43"/>
      <c r="AJ56" s="42"/>
      <c r="AK56" s="1"/>
      <c r="AL56" s="1"/>
      <c r="AM56" s="1"/>
      <c r="AN56" s="1"/>
      <c r="AO56" s="10"/>
    </row>
    <row r="57" spans="2:41" x14ac:dyDescent="0.25">
      <c r="B57" s="1"/>
      <c r="C57" s="10"/>
      <c r="D57" s="28"/>
      <c r="E57" s="28"/>
      <c r="F57" s="1"/>
      <c r="G57" s="22"/>
      <c r="H57" s="43"/>
      <c r="I57" s="42"/>
      <c r="J57" s="25"/>
      <c r="K57" s="18"/>
      <c r="L57" s="1"/>
      <c r="M57" s="43"/>
      <c r="N57" s="42"/>
      <c r="O57" s="1"/>
      <c r="P57" s="1"/>
      <c r="Q57" s="1"/>
      <c r="R57" s="1"/>
      <c r="S57" s="43"/>
      <c r="T57" s="122"/>
      <c r="U57" s="96"/>
      <c r="V57" s="96"/>
      <c r="W57" s="51"/>
      <c r="X57" s="49"/>
      <c r="Y57" s="51"/>
      <c r="Z57" s="25"/>
      <c r="AA57" s="25"/>
      <c r="AB57" s="25"/>
      <c r="AC57" s="25"/>
      <c r="AD57" s="25"/>
      <c r="AE57" s="25"/>
      <c r="AF57" s="25"/>
      <c r="AG57" s="25"/>
      <c r="AH57" s="25"/>
      <c r="AI57" s="43"/>
      <c r="AJ57" s="42"/>
      <c r="AK57" s="1"/>
      <c r="AL57" s="1"/>
      <c r="AM57" s="1"/>
      <c r="AN57" s="1"/>
      <c r="AO57" s="10"/>
    </row>
    <row r="58" spans="2:41" x14ac:dyDescent="0.25">
      <c r="B58" s="1"/>
      <c r="C58" s="10"/>
      <c r="D58" s="28"/>
      <c r="E58" s="28"/>
      <c r="F58" s="1"/>
      <c r="G58" s="22"/>
      <c r="H58" s="43"/>
      <c r="I58" s="42"/>
      <c r="J58" s="25"/>
      <c r="K58" s="18"/>
      <c r="L58" s="1"/>
      <c r="M58" s="43"/>
      <c r="N58" s="42"/>
      <c r="O58" s="1"/>
      <c r="P58" s="1"/>
      <c r="Q58" s="1"/>
      <c r="R58" s="1"/>
      <c r="S58" s="43"/>
      <c r="T58" s="122"/>
      <c r="U58" s="96"/>
      <c r="V58" s="96"/>
      <c r="W58" s="51"/>
      <c r="X58" s="49"/>
      <c r="Y58" s="51"/>
      <c r="Z58" s="25"/>
      <c r="AA58" s="25"/>
      <c r="AB58" s="25"/>
      <c r="AC58" s="25"/>
      <c r="AD58" s="25"/>
      <c r="AE58" s="25"/>
      <c r="AF58" s="25"/>
      <c r="AG58" s="25"/>
      <c r="AH58" s="25"/>
      <c r="AI58" s="43"/>
      <c r="AJ58" s="42"/>
      <c r="AK58" s="1"/>
      <c r="AL58" s="1"/>
      <c r="AM58" s="1"/>
      <c r="AN58" s="1"/>
      <c r="AO58" s="10"/>
    </row>
    <row r="59" spans="2:41" x14ac:dyDescent="0.25">
      <c r="B59" s="1"/>
      <c r="C59" s="10"/>
      <c r="D59" s="28"/>
      <c r="E59" s="28"/>
      <c r="F59" s="1"/>
      <c r="G59" s="22"/>
      <c r="H59" s="43"/>
      <c r="I59" s="42"/>
      <c r="J59" s="25"/>
      <c r="K59" s="18"/>
      <c r="L59" s="1"/>
      <c r="M59" s="43"/>
      <c r="N59" s="42"/>
      <c r="O59" s="1"/>
      <c r="P59" s="1"/>
      <c r="Q59" s="1"/>
      <c r="R59" s="1"/>
      <c r="S59" s="43"/>
      <c r="T59" s="122"/>
      <c r="U59" s="96"/>
      <c r="V59" s="96"/>
      <c r="W59" s="51"/>
      <c r="X59" s="49"/>
      <c r="Y59" s="51"/>
      <c r="Z59" s="25"/>
      <c r="AA59" s="25"/>
      <c r="AB59" s="25"/>
      <c r="AC59" s="25"/>
      <c r="AD59" s="25"/>
      <c r="AE59" s="25"/>
      <c r="AF59" s="25"/>
      <c r="AG59" s="25"/>
      <c r="AH59" s="25"/>
      <c r="AI59" s="43"/>
      <c r="AJ59" s="42"/>
      <c r="AK59" s="1"/>
      <c r="AL59" s="1"/>
      <c r="AM59" s="1"/>
      <c r="AN59" s="1"/>
      <c r="AO59" s="10"/>
    </row>
    <row r="60" spans="2:41" x14ac:dyDescent="0.25">
      <c r="B60" s="1"/>
      <c r="C60" s="10"/>
      <c r="D60" s="28"/>
      <c r="E60" s="28"/>
      <c r="F60" s="1"/>
      <c r="G60" s="22"/>
      <c r="H60" s="43"/>
      <c r="I60" s="42"/>
      <c r="J60" s="25"/>
      <c r="K60" s="18"/>
      <c r="L60" s="1"/>
      <c r="M60" s="43"/>
      <c r="N60" s="42"/>
      <c r="O60" s="1"/>
      <c r="P60" s="1"/>
      <c r="Q60" s="1"/>
      <c r="R60" s="1"/>
      <c r="S60" s="43"/>
      <c r="T60" s="122"/>
      <c r="U60" s="96"/>
      <c r="V60" s="96"/>
      <c r="W60" s="51"/>
      <c r="X60" s="49"/>
      <c r="Y60" s="51"/>
      <c r="Z60" s="25"/>
      <c r="AA60" s="25"/>
      <c r="AB60" s="25"/>
      <c r="AC60" s="25"/>
      <c r="AD60" s="25"/>
      <c r="AE60" s="25"/>
      <c r="AF60" s="25"/>
      <c r="AG60" s="25"/>
      <c r="AH60" s="25"/>
      <c r="AI60" s="43"/>
      <c r="AJ60" s="42"/>
      <c r="AK60" s="1"/>
      <c r="AL60" s="1"/>
      <c r="AM60" s="1"/>
      <c r="AN60" s="1"/>
      <c r="AO60" s="10"/>
    </row>
    <row r="61" spans="2:41" x14ac:dyDescent="0.25">
      <c r="B61" s="1"/>
      <c r="C61" s="10"/>
      <c r="D61" s="28"/>
      <c r="E61" s="28"/>
      <c r="F61" s="1"/>
      <c r="G61" s="22"/>
      <c r="H61" s="43"/>
      <c r="I61" s="42"/>
      <c r="J61" s="25"/>
      <c r="K61" s="18"/>
      <c r="L61" s="1"/>
      <c r="M61" s="43"/>
      <c r="N61" s="42"/>
      <c r="O61" s="1"/>
      <c r="P61" s="1"/>
      <c r="Q61" s="1"/>
      <c r="R61" s="1"/>
      <c r="S61" s="43"/>
      <c r="T61" s="122"/>
      <c r="U61" s="96"/>
      <c r="V61" s="96"/>
      <c r="W61" s="51"/>
      <c r="X61" s="49"/>
      <c r="Y61" s="51"/>
      <c r="Z61" s="25"/>
      <c r="AA61" s="25"/>
      <c r="AB61" s="25"/>
      <c r="AC61" s="25"/>
      <c r="AD61" s="25"/>
      <c r="AE61" s="25"/>
      <c r="AF61" s="25"/>
      <c r="AG61" s="25"/>
      <c r="AH61" s="25"/>
      <c r="AI61" s="43"/>
      <c r="AJ61" s="42"/>
      <c r="AK61" s="1"/>
      <c r="AL61" s="1"/>
      <c r="AM61" s="1"/>
      <c r="AN61" s="1"/>
      <c r="AO61" s="10"/>
    </row>
    <row r="62" spans="2:41" x14ac:dyDescent="0.25">
      <c r="B62" s="1"/>
      <c r="C62" s="10"/>
      <c r="D62" s="28"/>
      <c r="E62" s="28"/>
      <c r="F62" s="1"/>
      <c r="G62" s="22"/>
      <c r="H62" s="43"/>
      <c r="I62" s="42"/>
      <c r="J62" s="25"/>
      <c r="K62" s="18"/>
      <c r="L62" s="1"/>
      <c r="M62" s="43"/>
      <c r="N62" s="42"/>
      <c r="O62" s="1"/>
      <c r="P62" s="1"/>
      <c r="Q62" s="1"/>
      <c r="R62" s="1"/>
      <c r="S62" s="43"/>
      <c r="T62" s="122"/>
      <c r="U62" s="96"/>
      <c r="V62" s="96"/>
      <c r="W62" s="51"/>
      <c r="X62" s="49"/>
      <c r="Y62" s="51"/>
      <c r="Z62" s="25"/>
      <c r="AA62" s="25"/>
      <c r="AB62" s="25"/>
      <c r="AC62" s="25"/>
      <c r="AD62" s="25"/>
      <c r="AE62" s="25"/>
      <c r="AF62" s="25"/>
      <c r="AG62" s="25"/>
      <c r="AH62" s="25"/>
      <c r="AI62" s="43"/>
      <c r="AJ62" s="42"/>
      <c r="AK62" s="1"/>
      <c r="AL62" s="1"/>
      <c r="AM62" s="1"/>
      <c r="AN62" s="1"/>
      <c r="AO62" s="10"/>
    </row>
    <row r="63" spans="2:41" x14ac:dyDescent="0.25">
      <c r="B63" s="1"/>
      <c r="C63" s="10"/>
      <c r="D63" s="28"/>
      <c r="E63" s="28"/>
      <c r="F63" s="1"/>
      <c r="G63" s="22"/>
      <c r="H63" s="43"/>
      <c r="I63" s="42"/>
      <c r="J63" s="25"/>
      <c r="K63" s="18"/>
      <c r="L63" s="1"/>
      <c r="M63" s="43"/>
      <c r="N63" s="42"/>
      <c r="O63" s="1"/>
      <c r="P63" s="1"/>
      <c r="Q63" s="1"/>
      <c r="R63" s="1"/>
      <c r="S63" s="43"/>
      <c r="T63" s="122"/>
      <c r="U63" s="96"/>
      <c r="V63" s="96"/>
      <c r="W63" s="51"/>
      <c r="X63" s="49"/>
      <c r="Y63" s="51"/>
      <c r="Z63" s="25"/>
      <c r="AA63" s="25"/>
      <c r="AB63" s="25"/>
      <c r="AC63" s="25"/>
      <c r="AD63" s="25"/>
      <c r="AE63" s="25"/>
      <c r="AF63" s="25"/>
      <c r="AG63" s="25"/>
      <c r="AH63" s="25"/>
      <c r="AI63" s="43"/>
      <c r="AJ63" s="42"/>
      <c r="AK63" s="1"/>
      <c r="AL63" s="1"/>
      <c r="AM63" s="1"/>
      <c r="AN63" s="1"/>
      <c r="AO63" s="10"/>
    </row>
    <row r="64" spans="2:41" x14ac:dyDescent="0.25">
      <c r="B64" s="1"/>
      <c r="C64" s="10"/>
      <c r="D64" s="28"/>
      <c r="E64" s="28"/>
      <c r="F64" s="1"/>
      <c r="G64" s="22"/>
      <c r="H64" s="43"/>
      <c r="I64" s="42"/>
      <c r="J64" s="25"/>
      <c r="K64" s="18"/>
      <c r="L64" s="1"/>
      <c r="M64" s="43"/>
      <c r="N64" s="42"/>
      <c r="O64" s="1"/>
      <c r="P64" s="1"/>
      <c r="Q64" s="1"/>
      <c r="R64" s="1"/>
      <c r="S64" s="43"/>
      <c r="T64" s="122"/>
      <c r="U64" s="96"/>
      <c r="V64" s="96"/>
      <c r="W64" s="51"/>
      <c r="X64" s="49"/>
      <c r="Y64" s="51"/>
      <c r="Z64" s="25"/>
      <c r="AA64" s="25"/>
      <c r="AB64" s="25"/>
      <c r="AC64" s="25"/>
      <c r="AD64" s="25"/>
      <c r="AE64" s="25"/>
      <c r="AF64" s="25"/>
      <c r="AG64" s="25"/>
      <c r="AH64" s="25"/>
      <c r="AI64" s="43"/>
      <c r="AJ64" s="42"/>
      <c r="AK64" s="1"/>
      <c r="AL64" s="1"/>
      <c r="AM64" s="1"/>
      <c r="AN64" s="1"/>
      <c r="AO64" s="10"/>
    </row>
    <row r="65" spans="2:41" x14ac:dyDescent="0.25">
      <c r="B65" s="1"/>
      <c r="C65" s="10"/>
      <c r="D65" s="28"/>
      <c r="E65" s="28"/>
      <c r="F65" s="1"/>
      <c r="G65" s="22"/>
      <c r="H65" s="43"/>
      <c r="I65" s="42"/>
      <c r="J65" s="25"/>
      <c r="K65" s="18"/>
      <c r="L65" s="1"/>
      <c r="M65" s="43"/>
      <c r="N65" s="42"/>
      <c r="O65" s="1"/>
      <c r="P65" s="1"/>
      <c r="Q65" s="1"/>
      <c r="R65" s="1"/>
      <c r="S65" s="43"/>
      <c r="T65" s="122"/>
      <c r="U65" s="96"/>
      <c r="V65" s="96"/>
      <c r="W65" s="51"/>
      <c r="X65" s="49"/>
      <c r="Y65" s="51"/>
      <c r="Z65" s="25"/>
      <c r="AA65" s="25"/>
      <c r="AB65" s="25"/>
      <c r="AC65" s="25"/>
      <c r="AD65" s="25"/>
      <c r="AE65" s="25"/>
      <c r="AF65" s="25"/>
      <c r="AG65" s="25"/>
      <c r="AH65" s="25"/>
      <c r="AI65" s="43"/>
      <c r="AJ65" s="42"/>
      <c r="AK65" s="1"/>
      <c r="AL65" s="1"/>
      <c r="AM65" s="1"/>
      <c r="AN65" s="1"/>
      <c r="AO65" s="10"/>
    </row>
    <row r="66" spans="2:41" x14ac:dyDescent="0.25">
      <c r="B66" s="1"/>
      <c r="C66" s="10"/>
      <c r="D66" s="28"/>
      <c r="E66" s="28"/>
      <c r="F66" s="1"/>
      <c r="G66" s="22"/>
      <c r="H66" s="43"/>
      <c r="I66" s="42"/>
      <c r="J66" s="25"/>
      <c r="K66" s="18"/>
      <c r="L66" s="1"/>
      <c r="M66" s="43"/>
      <c r="N66" s="42"/>
      <c r="O66" s="1"/>
      <c r="P66" s="1"/>
      <c r="Q66" s="1"/>
      <c r="R66" s="1"/>
      <c r="S66" s="43"/>
      <c r="T66" s="122"/>
      <c r="U66" s="96"/>
      <c r="V66" s="96"/>
      <c r="W66" s="51"/>
      <c r="X66" s="49"/>
      <c r="Y66" s="51"/>
      <c r="Z66" s="25"/>
      <c r="AA66" s="25"/>
      <c r="AB66" s="25"/>
      <c r="AC66" s="25"/>
      <c r="AD66" s="25"/>
      <c r="AE66" s="25"/>
      <c r="AF66" s="25"/>
      <c r="AG66" s="25"/>
      <c r="AH66" s="25"/>
      <c r="AI66" s="43"/>
      <c r="AJ66" s="42"/>
      <c r="AK66" s="1"/>
      <c r="AL66" s="1"/>
      <c r="AM66" s="1"/>
      <c r="AN66" s="1"/>
      <c r="AO66" s="10"/>
    </row>
    <row r="67" spans="2:41" x14ac:dyDescent="0.25">
      <c r="B67" s="1"/>
      <c r="C67" s="10"/>
      <c r="D67" s="28"/>
      <c r="E67" s="28"/>
      <c r="F67" s="1"/>
      <c r="G67" s="22"/>
      <c r="H67" s="43"/>
      <c r="I67" s="42"/>
      <c r="J67" s="25"/>
      <c r="K67" s="18"/>
      <c r="L67" s="1"/>
      <c r="M67" s="43"/>
      <c r="N67" s="42"/>
      <c r="O67" s="1"/>
      <c r="P67" s="1"/>
      <c r="Q67" s="1"/>
      <c r="R67" s="1"/>
      <c r="S67" s="43"/>
      <c r="T67" s="122"/>
      <c r="U67" s="96"/>
      <c r="V67" s="96"/>
      <c r="W67" s="51"/>
      <c r="X67" s="49"/>
      <c r="Y67" s="51"/>
      <c r="Z67" s="25"/>
      <c r="AA67" s="25"/>
      <c r="AB67" s="25"/>
      <c r="AC67" s="25"/>
      <c r="AD67" s="25"/>
      <c r="AE67" s="25"/>
      <c r="AF67" s="25"/>
      <c r="AG67" s="25"/>
      <c r="AH67" s="25"/>
      <c r="AI67" s="43"/>
      <c r="AJ67" s="42"/>
      <c r="AK67" s="1"/>
      <c r="AL67" s="1"/>
      <c r="AM67" s="1"/>
      <c r="AN67" s="1"/>
      <c r="AO67" s="10"/>
    </row>
    <row r="68" spans="2:41" x14ac:dyDescent="0.25">
      <c r="B68" s="1"/>
      <c r="C68" s="10"/>
      <c r="D68" s="28"/>
      <c r="E68" s="28"/>
      <c r="F68" s="1"/>
      <c r="G68" s="22"/>
      <c r="H68" s="43"/>
      <c r="I68" s="42"/>
      <c r="J68" s="25"/>
      <c r="K68" s="18"/>
      <c r="L68" s="1"/>
      <c r="M68" s="43"/>
      <c r="N68" s="42"/>
      <c r="O68" s="1"/>
      <c r="P68" s="1"/>
      <c r="Q68" s="1"/>
      <c r="R68" s="1"/>
      <c r="S68" s="43"/>
      <c r="T68" s="122"/>
      <c r="U68" s="96"/>
      <c r="V68" s="96"/>
      <c r="W68" s="51"/>
      <c r="X68" s="49"/>
      <c r="Y68" s="51"/>
      <c r="Z68" s="25"/>
      <c r="AA68" s="25"/>
      <c r="AB68" s="25"/>
      <c r="AC68" s="25"/>
      <c r="AD68" s="25"/>
      <c r="AE68" s="25"/>
      <c r="AF68" s="25"/>
      <c r="AG68" s="25"/>
      <c r="AH68" s="25"/>
      <c r="AI68" s="43"/>
      <c r="AJ68" s="42"/>
      <c r="AK68" s="1"/>
      <c r="AL68" s="1"/>
      <c r="AM68" s="1"/>
      <c r="AN68" s="1"/>
      <c r="AO68" s="10"/>
    </row>
    <row r="69" spans="2:41" x14ac:dyDescent="0.25">
      <c r="B69" s="1"/>
      <c r="C69" s="10"/>
      <c r="D69" s="28"/>
      <c r="E69" s="28"/>
      <c r="F69" s="1"/>
      <c r="G69" s="22"/>
      <c r="H69" s="43"/>
      <c r="I69" s="42"/>
      <c r="J69" s="25"/>
      <c r="K69" s="18"/>
      <c r="L69" s="1"/>
      <c r="M69" s="43"/>
      <c r="N69" s="42"/>
      <c r="O69" s="1"/>
      <c r="P69" s="1"/>
      <c r="Q69" s="1"/>
      <c r="R69" s="1"/>
      <c r="S69" s="43"/>
      <c r="T69" s="122"/>
      <c r="U69" s="96"/>
      <c r="V69" s="96"/>
      <c r="W69" s="51"/>
      <c r="X69" s="49"/>
      <c r="Y69" s="51"/>
      <c r="Z69" s="25"/>
      <c r="AA69" s="25"/>
      <c r="AB69" s="25"/>
      <c r="AC69" s="25"/>
      <c r="AD69" s="25"/>
      <c r="AE69" s="25"/>
      <c r="AF69" s="25"/>
      <c r="AG69" s="25"/>
      <c r="AH69" s="25"/>
      <c r="AI69" s="43"/>
      <c r="AJ69" s="42"/>
      <c r="AK69" s="1"/>
      <c r="AL69" s="1"/>
      <c r="AM69" s="1"/>
      <c r="AN69" s="1"/>
      <c r="AO69" s="10"/>
    </row>
    <row r="70" spans="2:41" x14ac:dyDescent="0.25">
      <c r="B70" s="1"/>
      <c r="C70" s="10"/>
      <c r="D70" s="28"/>
      <c r="E70" s="28"/>
      <c r="F70" s="1"/>
      <c r="G70" s="22"/>
      <c r="H70" s="43"/>
      <c r="I70" s="42"/>
      <c r="J70" s="25"/>
      <c r="K70" s="18"/>
      <c r="L70" s="1"/>
      <c r="M70" s="43"/>
      <c r="N70" s="42"/>
      <c r="O70" s="1"/>
      <c r="P70" s="1"/>
      <c r="Q70" s="1"/>
      <c r="R70" s="1"/>
      <c r="S70" s="43"/>
      <c r="T70" s="122"/>
      <c r="U70" s="96"/>
      <c r="V70" s="96"/>
      <c r="W70" s="51"/>
      <c r="X70" s="49"/>
      <c r="Y70" s="51"/>
      <c r="Z70" s="25"/>
      <c r="AA70" s="25"/>
      <c r="AB70" s="25"/>
      <c r="AC70" s="25"/>
      <c r="AD70" s="25"/>
      <c r="AE70" s="25"/>
      <c r="AF70" s="25"/>
      <c r="AG70" s="25"/>
      <c r="AH70" s="25"/>
      <c r="AI70" s="43"/>
      <c r="AJ70" s="42"/>
      <c r="AK70" s="1"/>
      <c r="AL70" s="1"/>
      <c r="AM70" s="1"/>
      <c r="AN70" s="1"/>
      <c r="AO70" s="10"/>
    </row>
    <row r="71" spans="2:41" x14ac:dyDescent="0.25">
      <c r="B71" s="1"/>
      <c r="C71" s="10"/>
      <c r="D71" s="28"/>
      <c r="E71" s="28"/>
      <c r="F71" s="1"/>
      <c r="G71" s="22"/>
      <c r="H71" s="43"/>
      <c r="I71" s="42"/>
      <c r="J71" s="25"/>
      <c r="K71" s="18"/>
      <c r="L71" s="1"/>
      <c r="M71" s="43"/>
      <c r="N71" s="42"/>
      <c r="O71" s="1"/>
      <c r="P71" s="1"/>
      <c r="Q71" s="1"/>
      <c r="R71" s="1"/>
      <c r="S71" s="43"/>
      <c r="T71" s="122"/>
      <c r="U71" s="96"/>
      <c r="V71" s="96"/>
      <c r="W71" s="51"/>
      <c r="X71" s="49"/>
      <c r="Y71" s="51"/>
      <c r="Z71" s="25"/>
      <c r="AA71" s="25"/>
      <c r="AB71" s="25"/>
      <c r="AC71" s="25"/>
      <c r="AD71" s="25"/>
      <c r="AE71" s="25"/>
      <c r="AF71" s="25"/>
      <c r="AG71" s="25"/>
      <c r="AH71" s="25"/>
      <c r="AI71" s="43"/>
      <c r="AJ71" s="42"/>
      <c r="AK71" s="1"/>
      <c r="AL71" s="1"/>
      <c r="AM71" s="1"/>
      <c r="AN71" s="1"/>
      <c r="AO71" s="10"/>
    </row>
    <row r="72" spans="2:41" x14ac:dyDescent="0.25">
      <c r="B72" s="1"/>
      <c r="C72" s="10"/>
      <c r="D72" s="28"/>
      <c r="E72" s="28"/>
      <c r="F72" s="1"/>
      <c r="G72" s="22"/>
      <c r="H72" s="43"/>
      <c r="I72" s="42"/>
      <c r="J72" s="25"/>
      <c r="K72" s="18"/>
      <c r="L72" s="1"/>
      <c r="M72" s="43"/>
      <c r="N72" s="42"/>
      <c r="O72" s="1"/>
      <c r="P72" s="1"/>
      <c r="Q72" s="1"/>
      <c r="R72" s="1"/>
      <c r="S72" s="43"/>
      <c r="T72" s="122"/>
      <c r="U72" s="96"/>
      <c r="V72" s="96"/>
      <c r="W72" s="51"/>
      <c r="X72" s="49"/>
      <c r="Y72" s="51"/>
      <c r="Z72" s="25"/>
      <c r="AA72" s="25"/>
      <c r="AB72" s="25"/>
      <c r="AC72" s="25"/>
      <c r="AD72" s="25"/>
      <c r="AE72" s="25"/>
      <c r="AF72" s="25"/>
      <c r="AG72" s="25"/>
      <c r="AH72" s="25"/>
      <c r="AI72" s="43"/>
      <c r="AJ72" s="42"/>
      <c r="AK72" s="1"/>
      <c r="AL72" s="1"/>
      <c r="AM72" s="1"/>
      <c r="AN72" s="1"/>
      <c r="AO72" s="10"/>
    </row>
    <row r="73" spans="2:41" x14ac:dyDescent="0.25">
      <c r="B73" s="1"/>
      <c r="C73" s="10"/>
      <c r="D73" s="28"/>
      <c r="E73" s="28"/>
      <c r="F73" s="1"/>
      <c r="G73" s="22"/>
      <c r="H73" s="43"/>
      <c r="I73" s="42"/>
      <c r="J73" s="25"/>
      <c r="K73" s="18"/>
      <c r="L73" s="1"/>
      <c r="M73" s="43"/>
      <c r="N73" s="42"/>
      <c r="O73" s="1"/>
      <c r="P73" s="1"/>
      <c r="Q73" s="1"/>
      <c r="R73" s="1"/>
      <c r="S73" s="43"/>
      <c r="T73" s="122"/>
      <c r="U73" s="96"/>
      <c r="V73" s="96"/>
      <c r="W73" s="51"/>
      <c r="X73" s="49"/>
      <c r="Y73" s="51"/>
      <c r="Z73" s="25"/>
      <c r="AA73" s="25"/>
      <c r="AB73" s="25"/>
      <c r="AC73" s="25"/>
      <c r="AD73" s="25"/>
      <c r="AE73" s="25"/>
      <c r="AF73" s="25"/>
      <c r="AG73" s="25"/>
      <c r="AH73" s="25"/>
      <c r="AI73" s="43"/>
      <c r="AJ73" s="42"/>
      <c r="AK73" s="1"/>
      <c r="AL73" s="1"/>
      <c r="AM73" s="1"/>
      <c r="AN73" s="1"/>
      <c r="AO73" s="10"/>
    </row>
    <row r="74" spans="2:41" x14ac:dyDescent="0.25">
      <c r="B74" s="1"/>
      <c r="C74" s="10"/>
      <c r="D74" s="28"/>
      <c r="E74" s="28"/>
      <c r="F74" s="1"/>
      <c r="G74" s="22"/>
      <c r="H74" s="43"/>
      <c r="I74" s="42"/>
      <c r="J74" s="25"/>
      <c r="K74" s="18"/>
      <c r="L74" s="1"/>
      <c r="M74" s="43"/>
      <c r="N74" s="42"/>
      <c r="O74" s="1"/>
      <c r="P74" s="1"/>
      <c r="Q74" s="1"/>
      <c r="R74" s="1"/>
      <c r="S74" s="43"/>
      <c r="T74" s="122"/>
      <c r="U74" s="96"/>
      <c r="V74" s="96"/>
      <c r="W74" s="51"/>
      <c r="X74" s="49"/>
      <c r="Y74" s="51"/>
      <c r="Z74" s="25"/>
      <c r="AA74" s="25"/>
      <c r="AB74" s="25"/>
      <c r="AC74" s="25"/>
      <c r="AD74" s="25"/>
      <c r="AE74" s="25"/>
      <c r="AF74" s="25"/>
      <c r="AG74" s="25"/>
      <c r="AH74" s="25"/>
      <c r="AI74" s="43"/>
      <c r="AJ74" s="42"/>
      <c r="AK74" s="1"/>
      <c r="AL74" s="1"/>
      <c r="AM74" s="1"/>
      <c r="AN74" s="1"/>
      <c r="AO74" s="10"/>
    </row>
    <row r="75" spans="2:41" x14ac:dyDescent="0.25">
      <c r="B75" s="1"/>
      <c r="C75" s="10"/>
      <c r="D75" s="28"/>
      <c r="E75" s="28"/>
      <c r="F75" s="1"/>
      <c r="G75" s="22"/>
      <c r="H75" s="43"/>
      <c r="I75" s="42"/>
      <c r="J75" s="25"/>
      <c r="K75" s="18"/>
      <c r="L75" s="1"/>
      <c r="M75" s="43"/>
      <c r="N75" s="42"/>
      <c r="O75" s="1"/>
      <c r="P75" s="1"/>
      <c r="Q75" s="1"/>
      <c r="R75" s="1"/>
      <c r="S75" s="43"/>
      <c r="T75" s="122"/>
      <c r="U75" s="96"/>
      <c r="V75" s="96"/>
      <c r="W75" s="51"/>
      <c r="X75" s="49"/>
      <c r="Y75" s="51"/>
      <c r="Z75" s="25"/>
      <c r="AA75" s="25"/>
      <c r="AB75" s="25"/>
      <c r="AC75" s="25"/>
      <c r="AD75" s="25"/>
      <c r="AE75" s="25"/>
      <c r="AF75" s="25"/>
      <c r="AG75" s="25"/>
      <c r="AH75" s="25"/>
      <c r="AI75" s="43"/>
      <c r="AJ75" s="42"/>
      <c r="AK75" s="1"/>
      <c r="AL75" s="1"/>
      <c r="AM75" s="1"/>
      <c r="AN75" s="1"/>
      <c r="AO75" s="10"/>
    </row>
    <row r="76" spans="2:41" x14ac:dyDescent="0.25">
      <c r="B76" s="1"/>
      <c r="C76" s="10"/>
      <c r="D76" s="28"/>
      <c r="E76" s="28"/>
      <c r="F76" s="1"/>
      <c r="G76" s="22"/>
      <c r="H76" s="43"/>
      <c r="I76" s="42"/>
      <c r="J76" s="25"/>
      <c r="K76" s="18"/>
      <c r="L76" s="1"/>
      <c r="M76" s="43"/>
      <c r="N76" s="42"/>
      <c r="O76" s="1"/>
      <c r="P76" s="1"/>
      <c r="Q76" s="1"/>
      <c r="R76" s="1"/>
      <c r="S76" s="43"/>
      <c r="T76" s="122"/>
      <c r="U76" s="96"/>
      <c r="V76" s="96"/>
      <c r="W76" s="51"/>
      <c r="X76" s="49"/>
      <c r="Y76" s="51"/>
      <c r="Z76" s="25"/>
      <c r="AA76" s="25"/>
      <c r="AB76" s="25"/>
      <c r="AC76" s="25"/>
      <c r="AD76" s="25"/>
      <c r="AE76" s="25"/>
      <c r="AF76" s="25"/>
      <c r="AG76" s="25"/>
      <c r="AH76" s="25"/>
      <c r="AI76" s="43"/>
      <c r="AJ76" s="42"/>
      <c r="AK76" s="1"/>
      <c r="AL76" s="1"/>
      <c r="AM76" s="1"/>
      <c r="AN76" s="1"/>
      <c r="AO76" s="10"/>
    </row>
    <row r="77" spans="2:41" x14ac:dyDescent="0.25">
      <c r="B77" s="1"/>
      <c r="C77" s="10"/>
      <c r="D77" s="28"/>
      <c r="E77" s="28"/>
      <c r="F77" s="1"/>
      <c r="G77" s="22"/>
      <c r="H77" s="43"/>
      <c r="I77" s="42"/>
      <c r="J77" s="25"/>
      <c r="K77" s="18"/>
      <c r="L77" s="1"/>
      <c r="M77" s="43"/>
      <c r="N77" s="42"/>
      <c r="O77" s="1"/>
      <c r="P77" s="1"/>
      <c r="Q77" s="1"/>
      <c r="R77" s="1"/>
      <c r="S77" s="43"/>
      <c r="T77" s="122"/>
      <c r="U77" s="96"/>
      <c r="V77" s="96"/>
      <c r="W77" s="51"/>
      <c r="X77" s="49"/>
      <c r="Y77" s="51"/>
      <c r="Z77" s="25"/>
      <c r="AA77" s="25"/>
      <c r="AB77" s="25"/>
      <c r="AC77" s="25"/>
      <c r="AD77" s="25"/>
      <c r="AE77" s="25"/>
      <c r="AF77" s="25"/>
      <c r="AG77" s="25"/>
      <c r="AH77" s="25"/>
      <c r="AI77" s="43"/>
      <c r="AJ77" s="42"/>
      <c r="AK77" s="1"/>
      <c r="AL77" s="1"/>
      <c r="AM77" s="1"/>
      <c r="AN77" s="1"/>
      <c r="AO77" s="10"/>
    </row>
    <row r="78" spans="2:41" x14ac:dyDescent="0.25">
      <c r="B78" s="1"/>
      <c r="C78" s="10"/>
      <c r="D78" s="28"/>
      <c r="E78" s="28"/>
      <c r="F78" s="1"/>
      <c r="G78" s="22"/>
      <c r="H78" s="43"/>
      <c r="I78" s="42"/>
      <c r="J78" s="25"/>
      <c r="K78" s="18"/>
      <c r="L78" s="1"/>
      <c r="M78" s="43"/>
      <c r="N78" s="42"/>
      <c r="O78" s="1"/>
      <c r="P78" s="1"/>
      <c r="Q78" s="1"/>
      <c r="R78" s="1"/>
      <c r="S78" s="43"/>
      <c r="T78" s="122"/>
      <c r="U78" s="96"/>
      <c r="V78" s="96"/>
      <c r="W78" s="51"/>
      <c r="X78" s="49"/>
      <c r="Y78" s="51"/>
      <c r="Z78" s="25"/>
      <c r="AA78" s="25"/>
      <c r="AB78" s="25"/>
      <c r="AC78" s="25"/>
      <c r="AD78" s="25"/>
      <c r="AE78" s="25"/>
      <c r="AF78" s="25"/>
      <c r="AG78" s="25"/>
      <c r="AH78" s="25"/>
      <c r="AI78" s="43"/>
      <c r="AJ78" s="42"/>
      <c r="AK78" s="1"/>
      <c r="AL78" s="1"/>
      <c r="AM78" s="1"/>
      <c r="AN78" s="1"/>
      <c r="AO78" s="10"/>
    </row>
    <row r="79" spans="2:41" x14ac:dyDescent="0.25">
      <c r="B79" s="1"/>
      <c r="C79" s="10"/>
      <c r="D79" s="28"/>
      <c r="E79" s="28"/>
      <c r="F79" s="1"/>
      <c r="G79" s="22"/>
      <c r="H79" s="43"/>
      <c r="I79" s="42"/>
      <c r="J79" s="25"/>
      <c r="K79" s="18"/>
      <c r="L79" s="1"/>
      <c r="M79" s="43"/>
      <c r="N79" s="42"/>
      <c r="O79" s="1"/>
      <c r="P79" s="1"/>
      <c r="Q79" s="1"/>
      <c r="R79" s="1"/>
      <c r="S79" s="43"/>
      <c r="T79" s="122"/>
      <c r="U79" s="96"/>
      <c r="V79" s="96"/>
      <c r="W79" s="51"/>
      <c r="X79" s="49"/>
      <c r="Y79" s="51"/>
      <c r="Z79" s="25"/>
      <c r="AA79" s="25"/>
      <c r="AB79" s="25"/>
      <c r="AC79" s="25"/>
      <c r="AD79" s="25"/>
      <c r="AE79" s="25"/>
      <c r="AF79" s="25"/>
      <c r="AG79" s="25"/>
      <c r="AH79" s="25"/>
      <c r="AI79" s="43"/>
      <c r="AJ79" s="42"/>
      <c r="AK79" s="1"/>
      <c r="AL79" s="1"/>
      <c r="AM79" s="1"/>
      <c r="AN79" s="1"/>
      <c r="AO79" s="10"/>
    </row>
    <row r="80" spans="2:41" x14ac:dyDescent="0.25">
      <c r="B80" s="1"/>
      <c r="C80" s="10"/>
      <c r="D80" s="28"/>
      <c r="E80" s="28"/>
      <c r="F80" s="1"/>
      <c r="G80" s="22"/>
      <c r="H80" s="43"/>
      <c r="I80" s="42"/>
      <c r="J80" s="25"/>
      <c r="K80" s="18"/>
      <c r="L80" s="1"/>
      <c r="M80" s="43"/>
      <c r="N80" s="42"/>
      <c r="O80" s="1"/>
      <c r="P80" s="1"/>
      <c r="Q80" s="1"/>
      <c r="R80" s="1"/>
      <c r="S80" s="43"/>
      <c r="T80" s="122"/>
      <c r="U80" s="96"/>
      <c r="V80" s="96"/>
      <c r="W80" s="51"/>
      <c r="X80" s="49"/>
      <c r="Y80" s="51"/>
      <c r="Z80" s="25"/>
      <c r="AA80" s="25"/>
      <c r="AB80" s="25"/>
      <c r="AC80" s="25"/>
      <c r="AD80" s="25"/>
      <c r="AE80" s="25"/>
      <c r="AF80" s="25"/>
      <c r="AG80" s="25"/>
      <c r="AH80" s="25"/>
      <c r="AI80" s="43"/>
      <c r="AJ80" s="42"/>
      <c r="AK80" s="1"/>
      <c r="AL80" s="1"/>
      <c r="AM80" s="1"/>
      <c r="AN80" s="1"/>
      <c r="AO80" s="10"/>
    </row>
    <row r="81" spans="2:41" x14ac:dyDescent="0.25">
      <c r="B81" s="1"/>
      <c r="C81" s="10"/>
      <c r="D81" s="28"/>
      <c r="E81" s="28"/>
      <c r="F81" s="1"/>
      <c r="G81" s="22"/>
      <c r="H81" s="43"/>
      <c r="I81" s="42"/>
      <c r="J81" s="25"/>
      <c r="K81" s="18"/>
      <c r="L81" s="1"/>
      <c r="M81" s="43"/>
      <c r="N81" s="42"/>
      <c r="O81" s="1"/>
      <c r="P81" s="1"/>
      <c r="Q81" s="1"/>
      <c r="R81" s="1"/>
      <c r="S81" s="43"/>
      <c r="T81" s="122"/>
      <c r="U81" s="96"/>
      <c r="V81" s="96"/>
      <c r="W81" s="51"/>
      <c r="X81" s="49"/>
      <c r="Y81" s="51"/>
      <c r="Z81" s="25"/>
      <c r="AA81" s="25"/>
      <c r="AB81" s="25"/>
      <c r="AC81" s="25"/>
      <c r="AD81" s="25"/>
      <c r="AE81" s="25"/>
      <c r="AF81" s="25"/>
      <c r="AG81" s="25"/>
      <c r="AH81" s="25"/>
      <c r="AI81" s="43"/>
      <c r="AJ81" s="42"/>
      <c r="AK81" s="1"/>
      <c r="AL81" s="1"/>
      <c r="AM81" s="1"/>
      <c r="AN81" s="1"/>
      <c r="AO81" s="10"/>
    </row>
    <row r="82" spans="2:41" x14ac:dyDescent="0.25">
      <c r="B82" s="1"/>
      <c r="C82" s="10"/>
      <c r="D82" s="28"/>
      <c r="E82" s="28"/>
      <c r="F82" s="1"/>
      <c r="G82" s="22"/>
      <c r="H82" s="43"/>
      <c r="I82" s="42"/>
      <c r="J82" s="25"/>
      <c r="K82" s="18"/>
      <c r="L82" s="1"/>
      <c r="M82" s="43"/>
      <c r="N82" s="42"/>
      <c r="O82" s="1"/>
      <c r="P82" s="1"/>
      <c r="Q82" s="1"/>
      <c r="R82" s="1"/>
      <c r="S82" s="43"/>
      <c r="T82" s="122"/>
      <c r="U82" s="96"/>
      <c r="V82" s="96"/>
      <c r="W82" s="51"/>
      <c r="X82" s="49"/>
      <c r="Y82" s="51"/>
      <c r="Z82" s="25"/>
      <c r="AA82" s="25"/>
      <c r="AB82" s="25"/>
      <c r="AC82" s="25"/>
      <c r="AD82" s="25"/>
      <c r="AE82" s="25"/>
      <c r="AF82" s="25"/>
      <c r="AG82" s="25"/>
      <c r="AH82" s="25"/>
      <c r="AI82" s="43"/>
      <c r="AJ82" s="42"/>
      <c r="AK82" s="1"/>
      <c r="AL82" s="1"/>
      <c r="AM82" s="1"/>
      <c r="AN82" s="1"/>
      <c r="AO82" s="10"/>
    </row>
    <row r="83" spans="2:41" x14ac:dyDescent="0.25">
      <c r="B83" s="1"/>
      <c r="C83" s="10"/>
      <c r="D83" s="28"/>
      <c r="E83" s="28"/>
      <c r="F83" s="1"/>
      <c r="G83" s="22"/>
      <c r="H83" s="43"/>
      <c r="I83" s="42"/>
      <c r="J83" s="25"/>
      <c r="K83" s="18"/>
      <c r="L83" s="1"/>
      <c r="M83" s="43"/>
      <c r="N83" s="42"/>
      <c r="O83" s="1"/>
      <c r="P83" s="1"/>
      <c r="Q83" s="1"/>
      <c r="R83" s="1"/>
      <c r="S83" s="43"/>
      <c r="T83" s="122"/>
      <c r="U83" s="96"/>
      <c r="V83" s="96"/>
      <c r="W83" s="51"/>
      <c r="X83" s="49"/>
      <c r="Y83" s="51"/>
      <c r="Z83" s="25"/>
      <c r="AA83" s="25"/>
      <c r="AB83" s="25"/>
      <c r="AC83" s="25"/>
      <c r="AD83" s="25"/>
      <c r="AE83" s="25"/>
      <c r="AF83" s="25"/>
      <c r="AG83" s="25"/>
      <c r="AH83" s="25"/>
      <c r="AI83" s="43"/>
      <c r="AJ83" s="42"/>
      <c r="AK83" s="1"/>
      <c r="AL83" s="1"/>
      <c r="AM83" s="1"/>
      <c r="AN83" s="1"/>
      <c r="AO83" s="10"/>
    </row>
    <row r="84" spans="2:41" x14ac:dyDescent="0.25">
      <c r="B84" s="1"/>
      <c r="C84" s="10"/>
      <c r="D84" s="28"/>
      <c r="E84" s="28"/>
      <c r="F84" s="1"/>
      <c r="G84" s="22"/>
      <c r="H84" s="43"/>
      <c r="I84" s="42"/>
      <c r="J84" s="25"/>
      <c r="K84" s="18"/>
      <c r="L84" s="1"/>
      <c r="M84" s="43"/>
      <c r="N84" s="42"/>
      <c r="O84" s="1"/>
      <c r="P84" s="1"/>
      <c r="Q84" s="1"/>
      <c r="R84" s="1"/>
      <c r="S84" s="43"/>
      <c r="T84" s="122"/>
      <c r="U84" s="96"/>
      <c r="V84" s="96"/>
      <c r="W84" s="51"/>
      <c r="X84" s="49"/>
      <c r="Y84" s="51"/>
      <c r="Z84" s="25"/>
      <c r="AA84" s="25"/>
      <c r="AB84" s="25"/>
      <c r="AC84" s="25"/>
      <c r="AD84" s="25"/>
      <c r="AE84" s="25"/>
      <c r="AF84" s="25"/>
      <c r="AG84" s="25"/>
      <c r="AH84" s="25"/>
      <c r="AI84" s="43"/>
      <c r="AJ84" s="42"/>
      <c r="AK84" s="1"/>
      <c r="AL84" s="1"/>
      <c r="AM84" s="1"/>
      <c r="AN84" s="1"/>
      <c r="AO84" s="10"/>
    </row>
    <row r="85" spans="2:41" x14ac:dyDescent="0.25">
      <c r="B85" s="1"/>
      <c r="C85" s="10"/>
      <c r="D85" s="28"/>
      <c r="E85" s="28"/>
      <c r="F85" s="1"/>
      <c r="G85" s="22"/>
      <c r="H85" s="43"/>
      <c r="I85" s="42"/>
      <c r="J85" s="25"/>
      <c r="K85" s="18"/>
      <c r="L85" s="1"/>
      <c r="M85" s="43"/>
      <c r="N85" s="42"/>
      <c r="O85" s="1"/>
      <c r="P85" s="1"/>
      <c r="Q85" s="1"/>
      <c r="R85" s="1"/>
      <c r="S85" s="43"/>
      <c r="T85" s="122"/>
      <c r="U85" s="96"/>
      <c r="V85" s="96"/>
      <c r="W85" s="51"/>
      <c r="X85" s="49"/>
      <c r="Y85" s="51"/>
      <c r="Z85" s="25"/>
      <c r="AA85" s="25"/>
      <c r="AB85" s="25"/>
      <c r="AC85" s="25"/>
      <c r="AD85" s="25"/>
      <c r="AE85" s="25"/>
      <c r="AF85" s="25"/>
      <c r="AG85" s="25"/>
      <c r="AH85" s="25"/>
      <c r="AI85" s="43"/>
      <c r="AJ85" s="42"/>
      <c r="AK85" s="1"/>
      <c r="AL85" s="1"/>
      <c r="AM85" s="1"/>
      <c r="AN85" s="1"/>
      <c r="AO85" s="10"/>
    </row>
    <row r="86" spans="2:41" x14ac:dyDescent="0.25">
      <c r="B86" s="1"/>
      <c r="C86" s="10"/>
      <c r="D86" s="28"/>
      <c r="E86" s="28"/>
      <c r="F86" s="1"/>
      <c r="G86" s="22"/>
      <c r="H86" s="43"/>
      <c r="I86" s="42"/>
      <c r="J86" s="25"/>
      <c r="K86" s="18"/>
      <c r="L86" s="1"/>
      <c r="M86" s="43"/>
      <c r="N86" s="42"/>
      <c r="O86" s="1"/>
      <c r="P86" s="1"/>
      <c r="Q86" s="1"/>
      <c r="R86" s="1"/>
      <c r="S86" s="43"/>
      <c r="T86" s="122"/>
      <c r="U86" s="96"/>
      <c r="V86" s="96"/>
      <c r="W86" s="51"/>
      <c r="X86" s="49"/>
      <c r="Y86" s="51"/>
      <c r="Z86" s="25"/>
      <c r="AA86" s="25"/>
      <c r="AB86" s="25"/>
      <c r="AC86" s="25"/>
      <c r="AD86" s="25"/>
      <c r="AE86" s="25"/>
      <c r="AF86" s="25"/>
      <c r="AG86" s="25"/>
      <c r="AH86" s="25"/>
      <c r="AI86" s="43"/>
      <c r="AJ86" s="42"/>
      <c r="AK86" s="1"/>
      <c r="AL86" s="1"/>
      <c r="AM86" s="1"/>
      <c r="AN86" s="1"/>
      <c r="AO86" s="10"/>
    </row>
    <row r="87" spans="2:41" x14ac:dyDescent="0.25">
      <c r="B87" s="1"/>
      <c r="C87" s="10"/>
      <c r="D87" s="28"/>
      <c r="E87" s="28"/>
      <c r="F87" s="1"/>
      <c r="G87" s="22"/>
      <c r="H87" s="43"/>
      <c r="I87" s="42"/>
      <c r="J87" s="25"/>
      <c r="K87" s="18"/>
      <c r="L87" s="1"/>
      <c r="M87" s="43"/>
      <c r="N87" s="42"/>
      <c r="O87" s="1"/>
      <c r="P87" s="1"/>
      <c r="Q87" s="1"/>
      <c r="R87" s="1"/>
      <c r="S87" s="43"/>
      <c r="T87" s="122"/>
      <c r="U87" s="96"/>
      <c r="V87" s="96"/>
      <c r="W87" s="51"/>
      <c r="X87" s="49"/>
      <c r="Y87" s="51"/>
      <c r="Z87" s="25"/>
      <c r="AA87" s="25"/>
      <c r="AB87" s="25"/>
      <c r="AC87" s="25"/>
      <c r="AD87" s="25"/>
      <c r="AE87" s="25"/>
      <c r="AF87" s="25"/>
      <c r="AG87" s="25"/>
      <c r="AH87" s="25"/>
      <c r="AI87" s="43"/>
      <c r="AJ87" s="42"/>
      <c r="AK87" s="1"/>
      <c r="AL87" s="1"/>
      <c r="AM87" s="1"/>
      <c r="AN87" s="1"/>
      <c r="AO87" s="10"/>
    </row>
    <row r="88" spans="2:41" x14ac:dyDescent="0.25">
      <c r="B88" s="1"/>
      <c r="C88" s="10"/>
      <c r="D88" s="28"/>
      <c r="E88" s="28"/>
      <c r="F88" s="1"/>
      <c r="G88" s="22"/>
      <c r="H88" s="43"/>
      <c r="I88" s="42"/>
      <c r="J88" s="25"/>
      <c r="K88" s="18"/>
      <c r="L88" s="1"/>
      <c r="M88" s="43"/>
      <c r="N88" s="42"/>
      <c r="O88" s="1"/>
      <c r="P88" s="1"/>
      <c r="Q88" s="1"/>
      <c r="R88" s="1"/>
      <c r="S88" s="43"/>
      <c r="T88" s="122"/>
      <c r="U88" s="96"/>
      <c r="V88" s="96"/>
      <c r="W88" s="51"/>
      <c r="X88" s="49"/>
      <c r="Y88" s="51"/>
      <c r="Z88" s="25"/>
      <c r="AA88" s="25"/>
      <c r="AB88" s="25"/>
      <c r="AC88" s="25"/>
      <c r="AD88" s="25"/>
      <c r="AE88" s="25"/>
      <c r="AF88" s="25"/>
      <c r="AG88" s="25"/>
      <c r="AH88" s="25"/>
      <c r="AI88" s="43"/>
      <c r="AJ88" s="42"/>
      <c r="AK88" s="1"/>
      <c r="AL88" s="1"/>
      <c r="AM88" s="1"/>
      <c r="AN88" s="1"/>
      <c r="AO88" s="10"/>
    </row>
    <row r="89" spans="2:41" x14ac:dyDescent="0.25">
      <c r="B89" s="1"/>
      <c r="C89" s="10"/>
      <c r="D89" s="28"/>
      <c r="E89" s="28"/>
      <c r="F89" s="1"/>
      <c r="G89" s="22"/>
      <c r="H89" s="43"/>
      <c r="I89" s="42"/>
      <c r="J89" s="25"/>
      <c r="K89" s="18"/>
      <c r="L89" s="1"/>
      <c r="M89" s="43"/>
      <c r="N89" s="42"/>
      <c r="O89" s="1"/>
      <c r="P89" s="1"/>
      <c r="Q89" s="1"/>
      <c r="R89" s="1"/>
      <c r="S89" s="43"/>
      <c r="T89" s="122"/>
      <c r="U89" s="96"/>
      <c r="V89" s="96"/>
      <c r="W89" s="51"/>
      <c r="X89" s="49"/>
      <c r="Y89" s="51"/>
      <c r="Z89" s="25"/>
      <c r="AA89" s="25"/>
      <c r="AB89" s="25"/>
      <c r="AC89" s="25"/>
      <c r="AD89" s="25"/>
      <c r="AE89" s="25"/>
      <c r="AF89" s="25"/>
      <c r="AG89" s="25"/>
      <c r="AH89" s="25"/>
      <c r="AI89" s="43"/>
      <c r="AJ89" s="42"/>
      <c r="AK89" s="1"/>
      <c r="AL89" s="1"/>
      <c r="AM89" s="1"/>
      <c r="AN89" s="1"/>
      <c r="AO89" s="10"/>
    </row>
    <row r="90" spans="2:41" x14ac:dyDescent="0.25">
      <c r="B90" s="1"/>
      <c r="C90" s="10"/>
      <c r="D90" s="28"/>
      <c r="E90" s="28"/>
      <c r="F90" s="1"/>
      <c r="G90" s="22"/>
      <c r="H90" s="43"/>
      <c r="I90" s="42"/>
      <c r="J90" s="25"/>
      <c r="K90" s="18"/>
      <c r="L90" s="1"/>
      <c r="M90" s="43"/>
      <c r="N90" s="42"/>
      <c r="O90" s="1"/>
      <c r="P90" s="1"/>
      <c r="Q90" s="1"/>
      <c r="R90" s="1"/>
      <c r="S90" s="43"/>
      <c r="T90" s="122"/>
      <c r="U90" s="96"/>
      <c r="V90" s="96"/>
      <c r="W90" s="51"/>
      <c r="X90" s="49"/>
      <c r="Y90" s="51"/>
      <c r="Z90" s="25"/>
      <c r="AA90" s="25"/>
      <c r="AB90" s="25"/>
      <c r="AC90" s="25"/>
      <c r="AD90" s="25"/>
      <c r="AE90" s="25"/>
      <c r="AF90" s="25"/>
      <c r="AG90" s="25"/>
      <c r="AH90" s="25"/>
      <c r="AI90" s="43"/>
      <c r="AJ90" s="42"/>
      <c r="AK90" s="1"/>
      <c r="AL90" s="1"/>
      <c r="AM90" s="1"/>
      <c r="AN90" s="1"/>
      <c r="AO90" s="10"/>
    </row>
    <row r="91" spans="2:41" x14ac:dyDescent="0.25">
      <c r="B91" s="1"/>
      <c r="C91" s="10"/>
      <c r="D91" s="28"/>
      <c r="E91" s="28"/>
      <c r="F91" s="1"/>
      <c r="G91" s="22"/>
      <c r="H91" s="43"/>
      <c r="I91" s="42"/>
      <c r="J91" s="25"/>
      <c r="K91" s="18"/>
      <c r="L91" s="1"/>
      <c r="M91" s="43"/>
      <c r="N91" s="42"/>
      <c r="O91" s="1"/>
      <c r="P91" s="1"/>
      <c r="Q91" s="1"/>
      <c r="R91" s="1"/>
      <c r="S91" s="43"/>
      <c r="T91" s="122"/>
      <c r="U91" s="96"/>
      <c r="V91" s="96"/>
      <c r="W91" s="51"/>
      <c r="X91" s="49"/>
      <c r="Y91" s="51"/>
      <c r="Z91" s="25"/>
      <c r="AA91" s="25"/>
      <c r="AB91" s="25"/>
      <c r="AC91" s="25"/>
      <c r="AD91" s="25"/>
      <c r="AE91" s="25"/>
      <c r="AF91" s="25"/>
      <c r="AG91" s="25"/>
      <c r="AH91" s="25"/>
      <c r="AI91" s="43"/>
      <c r="AJ91" s="42"/>
      <c r="AK91" s="1"/>
      <c r="AL91" s="1"/>
      <c r="AM91" s="1"/>
      <c r="AN91" s="1"/>
      <c r="AO91" s="10"/>
    </row>
    <row r="92" spans="2:41" x14ac:dyDescent="0.25">
      <c r="B92" s="1"/>
      <c r="C92" s="10"/>
      <c r="D92" s="28"/>
      <c r="E92" s="28"/>
      <c r="F92" s="1"/>
      <c r="G92" s="22"/>
      <c r="H92" s="43"/>
      <c r="I92" s="42"/>
      <c r="J92" s="25"/>
      <c r="K92" s="18"/>
      <c r="L92" s="1"/>
      <c r="M92" s="43"/>
      <c r="N92" s="42"/>
      <c r="O92" s="1"/>
      <c r="P92" s="1"/>
      <c r="Q92" s="1"/>
      <c r="R92" s="1"/>
      <c r="S92" s="43"/>
      <c r="T92" s="122"/>
      <c r="U92" s="96"/>
      <c r="V92" s="96"/>
      <c r="W92" s="51"/>
      <c r="X92" s="49"/>
      <c r="Y92" s="51"/>
      <c r="Z92" s="25"/>
      <c r="AA92" s="25"/>
      <c r="AB92" s="25"/>
      <c r="AC92" s="25"/>
      <c r="AD92" s="25"/>
      <c r="AE92" s="25"/>
      <c r="AF92" s="25"/>
      <c r="AG92" s="25"/>
      <c r="AH92" s="25"/>
      <c r="AI92" s="43"/>
      <c r="AJ92" s="42"/>
      <c r="AK92" s="1"/>
      <c r="AL92" s="1"/>
      <c r="AM92" s="1"/>
      <c r="AN92" s="1"/>
      <c r="AO92" s="10"/>
    </row>
    <row r="93" spans="2:41" x14ac:dyDescent="0.25">
      <c r="B93" s="1"/>
      <c r="C93" s="10"/>
      <c r="D93" s="28"/>
      <c r="E93" s="28"/>
      <c r="F93" s="1"/>
      <c r="G93" s="22"/>
      <c r="H93" s="43"/>
      <c r="I93" s="42"/>
      <c r="J93" s="25"/>
      <c r="K93" s="18"/>
      <c r="L93" s="1"/>
      <c r="M93" s="43"/>
      <c r="N93" s="42"/>
      <c r="O93" s="1"/>
      <c r="P93" s="1"/>
      <c r="Q93" s="1"/>
      <c r="R93" s="1"/>
      <c r="S93" s="43"/>
      <c r="T93" s="122"/>
      <c r="U93" s="96"/>
      <c r="V93" s="96"/>
      <c r="W93" s="51"/>
      <c r="X93" s="49"/>
      <c r="Y93" s="51"/>
      <c r="Z93" s="25"/>
      <c r="AA93" s="25"/>
      <c r="AB93" s="25"/>
      <c r="AC93" s="25"/>
      <c r="AD93" s="25"/>
      <c r="AE93" s="25"/>
      <c r="AF93" s="25"/>
      <c r="AG93" s="25"/>
      <c r="AH93" s="25"/>
      <c r="AI93" s="43"/>
      <c r="AJ93" s="42"/>
      <c r="AK93" s="1"/>
      <c r="AL93" s="1"/>
      <c r="AM93" s="1"/>
      <c r="AN93" s="1"/>
      <c r="AO93" s="10"/>
    </row>
    <row r="94" spans="2:41" x14ac:dyDescent="0.25">
      <c r="B94" s="1"/>
      <c r="C94" s="10"/>
      <c r="D94" s="28"/>
      <c r="E94" s="28"/>
      <c r="F94" s="1"/>
      <c r="G94" s="22"/>
      <c r="H94" s="43"/>
      <c r="I94" s="42"/>
      <c r="J94" s="25"/>
      <c r="K94" s="18"/>
      <c r="L94" s="1"/>
      <c r="M94" s="43"/>
      <c r="N94" s="42"/>
      <c r="O94" s="1"/>
      <c r="P94" s="1"/>
      <c r="Q94" s="1"/>
      <c r="R94" s="1"/>
      <c r="S94" s="43"/>
      <c r="T94" s="122"/>
      <c r="U94" s="96"/>
      <c r="V94" s="96"/>
      <c r="W94" s="51"/>
      <c r="X94" s="49"/>
      <c r="Y94" s="51"/>
      <c r="Z94" s="25"/>
      <c r="AA94" s="25"/>
      <c r="AB94" s="25"/>
      <c r="AC94" s="25"/>
      <c r="AD94" s="25"/>
      <c r="AE94" s="25"/>
      <c r="AF94" s="25"/>
      <c r="AG94" s="25"/>
      <c r="AH94" s="25"/>
      <c r="AI94" s="43"/>
      <c r="AJ94" s="42"/>
      <c r="AK94" s="1"/>
      <c r="AL94" s="1"/>
      <c r="AM94" s="1"/>
      <c r="AN94" s="1"/>
      <c r="AO94" s="10"/>
    </row>
    <row r="95" spans="2:41" x14ac:dyDescent="0.25">
      <c r="B95" s="1"/>
      <c r="C95" s="10"/>
      <c r="D95" s="28"/>
      <c r="E95" s="28"/>
      <c r="F95" s="1"/>
      <c r="G95" s="22"/>
      <c r="H95" s="43"/>
      <c r="I95" s="42"/>
      <c r="J95" s="25"/>
      <c r="K95" s="18"/>
      <c r="L95" s="1"/>
      <c r="M95" s="43"/>
      <c r="N95" s="42"/>
      <c r="O95" s="1"/>
      <c r="P95" s="1"/>
      <c r="Q95" s="1"/>
      <c r="R95" s="1"/>
      <c r="S95" s="43"/>
      <c r="T95" s="122"/>
      <c r="U95" s="96"/>
      <c r="V95" s="96"/>
      <c r="W95" s="51"/>
      <c r="X95" s="49"/>
      <c r="Y95" s="51"/>
      <c r="Z95" s="25"/>
      <c r="AA95" s="25"/>
      <c r="AB95" s="25"/>
      <c r="AC95" s="25"/>
      <c r="AD95" s="25"/>
      <c r="AE95" s="25"/>
      <c r="AF95" s="25"/>
      <c r="AG95" s="25"/>
      <c r="AH95" s="25"/>
      <c r="AI95" s="43"/>
      <c r="AJ95" s="42"/>
      <c r="AK95" s="1"/>
      <c r="AL95" s="1"/>
      <c r="AM95" s="1"/>
      <c r="AN95" s="1"/>
      <c r="AO95" s="10"/>
    </row>
    <row r="96" spans="2:41" x14ac:dyDescent="0.25">
      <c r="B96" s="1"/>
      <c r="C96" s="10"/>
      <c r="D96" s="28"/>
      <c r="E96" s="28"/>
      <c r="F96" s="1"/>
      <c r="G96" s="22"/>
      <c r="H96" s="43"/>
      <c r="I96" s="42"/>
      <c r="J96" s="25"/>
      <c r="K96" s="18"/>
      <c r="L96" s="1"/>
      <c r="M96" s="43"/>
      <c r="N96" s="42"/>
      <c r="O96" s="1"/>
      <c r="P96" s="1"/>
      <c r="Q96" s="1"/>
      <c r="R96" s="1"/>
      <c r="S96" s="43"/>
      <c r="T96" s="122"/>
      <c r="U96" s="96"/>
      <c r="V96" s="96"/>
      <c r="W96" s="51"/>
      <c r="X96" s="49"/>
      <c r="Y96" s="51"/>
      <c r="Z96" s="25"/>
      <c r="AA96" s="25"/>
      <c r="AB96" s="25"/>
      <c r="AC96" s="25"/>
      <c r="AD96" s="25"/>
      <c r="AE96" s="25"/>
      <c r="AF96" s="25"/>
      <c r="AG96" s="25"/>
      <c r="AH96" s="25"/>
      <c r="AI96" s="43"/>
      <c r="AJ96" s="42"/>
      <c r="AK96" s="1"/>
      <c r="AL96" s="1"/>
      <c r="AM96" s="1"/>
      <c r="AN96" s="1"/>
      <c r="AO96" s="10"/>
    </row>
    <row r="97" spans="2:41" x14ac:dyDescent="0.25">
      <c r="B97" s="1"/>
      <c r="C97" s="10"/>
      <c r="D97" s="28"/>
      <c r="E97" s="28"/>
      <c r="F97" s="1"/>
      <c r="G97" s="22"/>
      <c r="H97" s="43"/>
      <c r="I97" s="42"/>
      <c r="J97" s="25"/>
      <c r="K97" s="18"/>
      <c r="L97" s="1"/>
      <c r="M97" s="43"/>
      <c r="N97" s="42"/>
      <c r="O97" s="1"/>
      <c r="P97" s="1"/>
      <c r="Q97" s="1"/>
      <c r="R97" s="1"/>
      <c r="S97" s="43"/>
      <c r="T97" s="122"/>
      <c r="U97" s="96"/>
      <c r="V97" s="96"/>
      <c r="W97" s="51"/>
      <c r="X97" s="49"/>
      <c r="Y97" s="51"/>
      <c r="Z97" s="25"/>
      <c r="AA97" s="25"/>
      <c r="AB97" s="25"/>
      <c r="AC97" s="25"/>
      <c r="AD97" s="25"/>
      <c r="AE97" s="25"/>
      <c r="AF97" s="25"/>
      <c r="AG97" s="25"/>
      <c r="AH97" s="25"/>
      <c r="AI97" s="43"/>
      <c r="AJ97" s="42"/>
      <c r="AK97" s="1"/>
      <c r="AL97" s="1"/>
      <c r="AM97" s="1"/>
      <c r="AN97" s="1"/>
      <c r="AO97" s="10"/>
    </row>
    <row r="98" spans="2:41" x14ac:dyDescent="0.25">
      <c r="B98" s="1"/>
      <c r="C98" s="10"/>
      <c r="D98" s="28"/>
      <c r="E98" s="28"/>
      <c r="F98" s="1"/>
      <c r="G98" s="22"/>
      <c r="H98" s="43"/>
      <c r="I98" s="42"/>
      <c r="J98" s="25"/>
      <c r="K98" s="18"/>
      <c r="L98" s="1"/>
      <c r="M98" s="43"/>
      <c r="N98" s="42"/>
      <c r="O98" s="1"/>
      <c r="P98" s="1"/>
      <c r="Q98" s="1"/>
      <c r="R98" s="1"/>
      <c r="S98" s="43"/>
      <c r="T98" s="122"/>
      <c r="U98" s="96"/>
      <c r="V98" s="96"/>
      <c r="W98" s="51"/>
      <c r="X98" s="49"/>
      <c r="Y98" s="51"/>
      <c r="Z98" s="25"/>
      <c r="AA98" s="25"/>
      <c r="AB98" s="25"/>
      <c r="AC98" s="25"/>
      <c r="AD98" s="25"/>
      <c r="AE98" s="25"/>
      <c r="AF98" s="25"/>
      <c r="AG98" s="25"/>
      <c r="AH98" s="25"/>
      <c r="AI98" s="43"/>
      <c r="AJ98" s="42"/>
      <c r="AK98" s="1"/>
      <c r="AL98" s="1"/>
      <c r="AM98" s="1"/>
      <c r="AN98" s="1"/>
      <c r="AO98" s="10"/>
    </row>
    <row r="99" spans="2:41" x14ac:dyDescent="0.25">
      <c r="B99" s="1"/>
      <c r="C99" s="10"/>
      <c r="D99" s="28"/>
      <c r="E99" s="28"/>
      <c r="F99" s="1"/>
      <c r="G99" s="22"/>
      <c r="H99" s="43"/>
      <c r="I99" s="42"/>
      <c r="J99" s="25"/>
      <c r="K99" s="18"/>
      <c r="L99" s="1"/>
      <c r="M99" s="43"/>
      <c r="N99" s="42"/>
      <c r="O99" s="1"/>
      <c r="P99" s="1"/>
      <c r="Q99" s="1"/>
      <c r="R99" s="1"/>
      <c r="S99" s="43"/>
      <c r="T99" s="122"/>
      <c r="U99" s="96"/>
      <c r="V99" s="96"/>
      <c r="W99" s="51"/>
      <c r="X99" s="49"/>
      <c r="Y99" s="51"/>
      <c r="Z99" s="25"/>
      <c r="AA99" s="25"/>
      <c r="AB99" s="25"/>
      <c r="AC99" s="25"/>
      <c r="AD99" s="25"/>
      <c r="AE99" s="25"/>
      <c r="AF99" s="25"/>
      <c r="AG99" s="25"/>
      <c r="AH99" s="25"/>
      <c r="AI99" s="43"/>
      <c r="AJ99" s="42"/>
      <c r="AK99" s="1"/>
      <c r="AL99" s="1"/>
      <c r="AM99" s="1"/>
      <c r="AN99" s="1"/>
      <c r="AO99" s="10"/>
    </row>
    <row r="100" spans="2:41" x14ac:dyDescent="0.25">
      <c r="B100" s="1"/>
      <c r="C100" s="10"/>
      <c r="D100" s="28"/>
      <c r="E100" s="28"/>
      <c r="F100" s="1"/>
      <c r="G100" s="22"/>
      <c r="H100" s="43"/>
      <c r="I100" s="42"/>
      <c r="J100" s="25"/>
      <c r="K100" s="18"/>
      <c r="L100" s="1"/>
      <c r="M100" s="43"/>
      <c r="N100" s="42"/>
      <c r="O100" s="1"/>
      <c r="P100" s="1"/>
      <c r="Q100" s="1"/>
      <c r="R100" s="1"/>
      <c r="S100" s="43"/>
      <c r="T100" s="122"/>
      <c r="U100" s="96"/>
      <c r="V100" s="96"/>
      <c r="W100" s="51"/>
      <c r="X100" s="49"/>
      <c r="Y100" s="51"/>
      <c r="Z100" s="25"/>
      <c r="AA100" s="25"/>
      <c r="AB100" s="25"/>
      <c r="AC100" s="25"/>
      <c r="AD100" s="25"/>
      <c r="AE100" s="25"/>
      <c r="AF100" s="25"/>
      <c r="AG100" s="25"/>
      <c r="AH100" s="25"/>
      <c r="AI100" s="43"/>
      <c r="AJ100" s="42"/>
      <c r="AK100" s="1"/>
      <c r="AL100" s="1"/>
      <c r="AM100" s="1"/>
      <c r="AN100" s="1"/>
      <c r="AO100" s="10"/>
    </row>
    <row r="101" spans="2:41" x14ac:dyDescent="0.25">
      <c r="B101" s="1"/>
      <c r="C101" s="10"/>
      <c r="D101" s="28"/>
      <c r="E101" s="28"/>
      <c r="F101" s="1"/>
      <c r="G101" s="22"/>
      <c r="H101" s="43"/>
      <c r="I101" s="42"/>
      <c r="J101" s="25"/>
      <c r="K101" s="18"/>
      <c r="L101" s="1"/>
      <c r="M101" s="43"/>
      <c r="N101" s="42"/>
      <c r="O101" s="1"/>
      <c r="P101" s="1"/>
      <c r="Q101" s="1"/>
      <c r="R101" s="1"/>
      <c r="S101" s="43"/>
      <c r="T101" s="122"/>
      <c r="U101" s="96"/>
      <c r="V101" s="96"/>
      <c r="W101" s="51"/>
      <c r="X101" s="49"/>
      <c r="Y101" s="51"/>
      <c r="Z101" s="25"/>
      <c r="AA101" s="25"/>
      <c r="AB101" s="25"/>
      <c r="AC101" s="25"/>
      <c r="AD101" s="25"/>
      <c r="AE101" s="25"/>
      <c r="AF101" s="25"/>
      <c r="AG101" s="25"/>
      <c r="AH101" s="25"/>
      <c r="AI101" s="43"/>
      <c r="AJ101" s="42"/>
      <c r="AK101" s="1"/>
      <c r="AL101" s="1"/>
      <c r="AM101" s="1"/>
      <c r="AN101" s="1"/>
      <c r="AO101" s="10"/>
    </row>
    <row r="102" spans="2:41" x14ac:dyDescent="0.25">
      <c r="B102" s="1"/>
      <c r="C102" s="10"/>
      <c r="D102" s="28"/>
      <c r="E102" s="28"/>
      <c r="F102" s="1"/>
      <c r="G102" s="22"/>
      <c r="H102" s="43"/>
      <c r="I102" s="42"/>
      <c r="J102" s="25"/>
      <c r="K102" s="18"/>
      <c r="L102" s="1"/>
      <c r="M102" s="43"/>
      <c r="N102" s="42"/>
      <c r="O102" s="1"/>
      <c r="P102" s="1"/>
      <c r="Q102" s="1"/>
      <c r="R102" s="1"/>
      <c r="S102" s="43"/>
      <c r="T102" s="122"/>
      <c r="U102" s="96"/>
      <c r="V102" s="96"/>
      <c r="W102" s="51"/>
      <c r="X102" s="49"/>
      <c r="Y102" s="51"/>
      <c r="Z102" s="25"/>
      <c r="AA102" s="25"/>
      <c r="AB102" s="25"/>
      <c r="AC102" s="25"/>
      <c r="AD102" s="25"/>
      <c r="AE102" s="25"/>
      <c r="AF102" s="25"/>
      <c r="AG102" s="25"/>
      <c r="AH102" s="25"/>
      <c r="AI102" s="43"/>
      <c r="AJ102" s="42"/>
      <c r="AK102" s="1"/>
      <c r="AL102" s="1"/>
      <c r="AM102" s="1"/>
      <c r="AN102" s="1"/>
      <c r="AO102" s="10"/>
    </row>
    <row r="103" spans="2:41" x14ac:dyDescent="0.25">
      <c r="B103" s="1"/>
      <c r="C103" s="10"/>
      <c r="D103" s="28"/>
      <c r="E103" s="28"/>
      <c r="F103" s="1"/>
      <c r="G103" s="22"/>
      <c r="H103" s="43"/>
      <c r="I103" s="42"/>
      <c r="J103" s="25"/>
      <c r="K103" s="18"/>
      <c r="L103" s="1"/>
      <c r="M103" s="43"/>
      <c r="N103" s="42"/>
      <c r="O103" s="1"/>
      <c r="P103" s="1"/>
      <c r="Q103" s="1"/>
      <c r="R103" s="1"/>
      <c r="S103" s="43"/>
      <c r="T103" s="122"/>
      <c r="U103" s="96"/>
      <c r="V103" s="96"/>
      <c r="W103" s="51"/>
      <c r="X103" s="49"/>
      <c r="Y103" s="51"/>
      <c r="Z103" s="25"/>
      <c r="AA103" s="25"/>
      <c r="AB103" s="25"/>
      <c r="AC103" s="25"/>
      <c r="AD103" s="25"/>
      <c r="AE103" s="25"/>
      <c r="AF103" s="25"/>
      <c r="AG103" s="25"/>
      <c r="AH103" s="25"/>
      <c r="AI103" s="43"/>
      <c r="AJ103" s="42"/>
      <c r="AK103" s="1"/>
      <c r="AL103" s="1"/>
      <c r="AM103" s="1"/>
      <c r="AN103" s="1"/>
      <c r="AO103" s="10"/>
    </row>
    <row r="104" spans="2:41" x14ac:dyDescent="0.25">
      <c r="B104" s="1"/>
      <c r="C104" s="10"/>
      <c r="D104" s="28"/>
      <c r="E104" s="28"/>
      <c r="F104" s="1"/>
      <c r="G104" s="22"/>
      <c r="H104" s="43"/>
      <c r="I104" s="42"/>
      <c r="J104" s="25"/>
      <c r="K104" s="18"/>
      <c r="L104" s="1"/>
      <c r="M104" s="43"/>
      <c r="N104" s="42"/>
      <c r="O104" s="1"/>
      <c r="P104" s="1"/>
      <c r="Q104" s="1"/>
      <c r="R104" s="1"/>
      <c r="S104" s="43"/>
      <c r="T104" s="122"/>
      <c r="U104" s="96"/>
      <c r="V104" s="96"/>
      <c r="W104" s="51"/>
      <c r="X104" s="49"/>
      <c r="Y104" s="51"/>
      <c r="Z104" s="25"/>
      <c r="AA104" s="25"/>
      <c r="AB104" s="25"/>
      <c r="AC104" s="25"/>
      <c r="AD104" s="25"/>
      <c r="AE104" s="25"/>
      <c r="AF104" s="25"/>
      <c r="AG104" s="25"/>
      <c r="AH104" s="25"/>
      <c r="AI104" s="43"/>
      <c r="AJ104" s="42"/>
      <c r="AK104" s="1"/>
      <c r="AL104" s="1"/>
      <c r="AM104" s="1"/>
      <c r="AN104" s="1"/>
      <c r="AO104" s="10"/>
    </row>
    <row r="105" spans="2:41" x14ac:dyDescent="0.25">
      <c r="B105" s="1"/>
      <c r="C105" s="10"/>
      <c r="D105" s="28"/>
      <c r="E105" s="28"/>
      <c r="F105" s="1"/>
      <c r="G105" s="22"/>
      <c r="H105" s="43"/>
      <c r="I105" s="42"/>
      <c r="J105" s="25"/>
      <c r="K105" s="18"/>
      <c r="L105" s="1"/>
      <c r="M105" s="43"/>
      <c r="N105" s="42"/>
      <c r="O105" s="1"/>
      <c r="P105" s="1"/>
      <c r="Q105" s="1"/>
      <c r="R105" s="1"/>
      <c r="S105" s="43"/>
      <c r="T105" s="122"/>
      <c r="U105" s="96"/>
      <c r="V105" s="96"/>
      <c r="W105" s="51"/>
      <c r="X105" s="49"/>
      <c r="Y105" s="51"/>
      <c r="Z105" s="25"/>
      <c r="AA105" s="25"/>
      <c r="AB105" s="25"/>
      <c r="AC105" s="25"/>
      <c r="AD105" s="25"/>
      <c r="AE105" s="25"/>
      <c r="AF105" s="25"/>
      <c r="AG105" s="25"/>
      <c r="AH105" s="25"/>
      <c r="AI105" s="43"/>
      <c r="AJ105" s="42"/>
      <c r="AK105" s="1"/>
      <c r="AL105" s="1"/>
      <c r="AM105" s="1"/>
      <c r="AN105" s="1"/>
      <c r="AO105" s="10"/>
    </row>
    <row r="106" spans="2:41" x14ac:dyDescent="0.25">
      <c r="B106" s="1"/>
      <c r="C106" s="10"/>
      <c r="D106" s="28"/>
      <c r="E106" s="28"/>
      <c r="F106" s="1"/>
      <c r="G106" s="22"/>
      <c r="H106" s="43"/>
      <c r="I106" s="42"/>
      <c r="J106" s="25"/>
      <c r="K106" s="18"/>
      <c r="L106" s="1"/>
      <c r="M106" s="43"/>
      <c r="N106" s="42"/>
      <c r="O106" s="1"/>
      <c r="P106" s="1"/>
      <c r="Q106" s="1"/>
      <c r="R106" s="1"/>
      <c r="S106" s="43"/>
      <c r="T106" s="122"/>
      <c r="U106" s="96"/>
      <c r="V106" s="96"/>
      <c r="W106" s="51"/>
      <c r="X106" s="49"/>
      <c r="Y106" s="51"/>
      <c r="Z106" s="25"/>
      <c r="AA106" s="25"/>
      <c r="AB106" s="25"/>
      <c r="AC106" s="25"/>
      <c r="AD106" s="25"/>
      <c r="AE106" s="25"/>
      <c r="AF106" s="25"/>
      <c r="AG106" s="25"/>
      <c r="AH106" s="25"/>
      <c r="AI106" s="43"/>
      <c r="AJ106" s="42"/>
      <c r="AK106" s="1"/>
      <c r="AL106" s="1"/>
      <c r="AM106" s="1"/>
      <c r="AN106" s="1"/>
      <c r="AO106" s="10"/>
    </row>
    <row r="107" spans="2:41" x14ac:dyDescent="0.25">
      <c r="B107" s="1"/>
      <c r="C107" s="10"/>
      <c r="D107" s="28"/>
      <c r="E107" s="28"/>
      <c r="F107" s="1"/>
      <c r="G107" s="22"/>
      <c r="H107" s="43"/>
      <c r="I107" s="42"/>
      <c r="J107" s="25"/>
      <c r="K107" s="18"/>
      <c r="L107" s="1"/>
      <c r="M107" s="43"/>
      <c r="N107" s="42"/>
      <c r="O107" s="1"/>
      <c r="P107" s="1"/>
      <c r="Q107" s="1"/>
      <c r="R107" s="1"/>
      <c r="S107" s="43"/>
      <c r="T107" s="122"/>
      <c r="U107" s="96"/>
      <c r="V107" s="96"/>
      <c r="W107" s="51"/>
      <c r="X107" s="49"/>
      <c r="Y107" s="51"/>
      <c r="Z107" s="25"/>
      <c r="AA107" s="25"/>
      <c r="AB107" s="25"/>
      <c r="AC107" s="25"/>
      <c r="AD107" s="25"/>
      <c r="AE107" s="25"/>
      <c r="AF107" s="25"/>
      <c r="AG107" s="25"/>
      <c r="AH107" s="25"/>
      <c r="AI107" s="43"/>
      <c r="AJ107" s="42"/>
      <c r="AK107" s="1"/>
      <c r="AL107" s="1"/>
      <c r="AM107" s="1"/>
      <c r="AN107" s="1"/>
      <c r="AO107" s="10"/>
    </row>
    <row r="108" spans="2:41" x14ac:dyDescent="0.25">
      <c r="B108" s="1"/>
      <c r="C108" s="10"/>
      <c r="D108" s="28"/>
      <c r="E108" s="28"/>
      <c r="F108" s="1"/>
      <c r="G108" s="22"/>
      <c r="H108" s="43"/>
      <c r="I108" s="42"/>
      <c r="J108" s="25"/>
      <c r="K108" s="18"/>
      <c r="L108" s="1"/>
      <c r="M108" s="43"/>
      <c r="N108" s="42"/>
      <c r="O108" s="1"/>
      <c r="P108" s="1"/>
      <c r="Q108" s="1"/>
      <c r="R108" s="1"/>
      <c r="S108" s="43"/>
      <c r="T108" s="122"/>
      <c r="U108" s="96"/>
      <c r="V108" s="96"/>
      <c r="W108" s="51"/>
      <c r="X108" s="49"/>
      <c r="Y108" s="51"/>
      <c r="Z108" s="25"/>
      <c r="AA108" s="25"/>
      <c r="AB108" s="25"/>
      <c r="AC108" s="25"/>
      <c r="AD108" s="25"/>
      <c r="AE108" s="25"/>
      <c r="AF108" s="25"/>
      <c r="AG108" s="25"/>
      <c r="AH108" s="25"/>
      <c r="AI108" s="43"/>
      <c r="AJ108" s="42"/>
      <c r="AK108" s="1"/>
      <c r="AL108" s="1"/>
      <c r="AM108" s="1"/>
      <c r="AN108" s="1"/>
      <c r="AO108" s="10"/>
    </row>
    <row r="109" spans="2:41" x14ac:dyDescent="0.25">
      <c r="B109" s="1"/>
      <c r="C109" s="10"/>
      <c r="D109" s="28"/>
      <c r="E109" s="28"/>
      <c r="F109" s="1"/>
      <c r="G109" s="22"/>
      <c r="H109" s="43"/>
      <c r="I109" s="42"/>
      <c r="J109" s="25"/>
      <c r="K109" s="18"/>
      <c r="L109" s="1"/>
      <c r="M109" s="43"/>
      <c r="N109" s="42"/>
      <c r="O109" s="1"/>
      <c r="P109" s="1"/>
      <c r="Q109" s="1"/>
      <c r="R109" s="1"/>
      <c r="S109" s="43"/>
      <c r="T109" s="122"/>
      <c r="U109" s="96"/>
      <c r="V109" s="96"/>
      <c r="W109" s="51"/>
      <c r="X109" s="49"/>
      <c r="Y109" s="51"/>
      <c r="Z109" s="25"/>
      <c r="AA109" s="25"/>
      <c r="AB109" s="25"/>
      <c r="AC109" s="25"/>
      <c r="AD109" s="25"/>
      <c r="AE109" s="25"/>
      <c r="AF109" s="25"/>
      <c r="AG109" s="25"/>
      <c r="AH109" s="25"/>
      <c r="AI109" s="43"/>
      <c r="AJ109" s="42"/>
      <c r="AK109" s="1"/>
      <c r="AL109" s="1"/>
      <c r="AM109" s="1"/>
      <c r="AN109" s="1"/>
      <c r="AO109" s="10"/>
    </row>
    <row r="110" spans="2:41" x14ac:dyDescent="0.25">
      <c r="B110" s="1"/>
      <c r="C110" s="10"/>
      <c r="D110" s="28"/>
      <c r="E110" s="28"/>
      <c r="F110" s="1"/>
      <c r="G110" s="22"/>
      <c r="H110" s="43"/>
      <c r="I110" s="42"/>
      <c r="J110" s="25"/>
      <c r="K110" s="18"/>
      <c r="L110" s="1"/>
      <c r="M110" s="43"/>
      <c r="N110" s="42"/>
      <c r="O110" s="1"/>
      <c r="P110" s="1"/>
      <c r="Q110" s="1"/>
      <c r="R110" s="1"/>
      <c r="S110" s="43"/>
      <c r="T110" s="122"/>
      <c r="U110" s="96"/>
      <c r="V110" s="96"/>
      <c r="W110" s="51"/>
      <c r="X110" s="49"/>
      <c r="Y110" s="51"/>
      <c r="Z110" s="25"/>
      <c r="AA110" s="25"/>
      <c r="AB110" s="25"/>
      <c r="AC110" s="25"/>
      <c r="AD110" s="25"/>
      <c r="AE110" s="25"/>
      <c r="AF110" s="25"/>
      <c r="AG110" s="25"/>
      <c r="AH110" s="25"/>
      <c r="AI110" s="43"/>
      <c r="AJ110" s="42"/>
      <c r="AK110" s="1"/>
      <c r="AL110" s="1"/>
      <c r="AM110" s="1"/>
      <c r="AN110" s="1"/>
      <c r="AO110" s="10"/>
    </row>
    <row r="111" spans="2:41" x14ac:dyDescent="0.25">
      <c r="B111" s="1"/>
      <c r="C111" s="10"/>
      <c r="D111" s="28"/>
      <c r="E111" s="28"/>
      <c r="F111" s="1"/>
      <c r="G111" s="22"/>
      <c r="H111" s="43"/>
      <c r="I111" s="42"/>
      <c r="J111" s="25"/>
      <c r="K111" s="18"/>
      <c r="L111" s="1"/>
      <c r="M111" s="43"/>
      <c r="N111" s="42"/>
      <c r="O111" s="1"/>
      <c r="P111" s="1"/>
      <c r="Q111" s="1"/>
      <c r="R111" s="1"/>
      <c r="S111" s="43"/>
      <c r="T111" s="122"/>
      <c r="U111" s="96"/>
      <c r="V111" s="96"/>
      <c r="W111" s="51"/>
      <c r="X111" s="49"/>
      <c r="Y111" s="51"/>
      <c r="Z111" s="25"/>
      <c r="AA111" s="25"/>
      <c r="AB111" s="25"/>
      <c r="AC111" s="25"/>
      <c r="AD111" s="25"/>
      <c r="AE111" s="25"/>
      <c r="AF111" s="25"/>
      <c r="AG111" s="25"/>
      <c r="AH111" s="25"/>
      <c r="AI111" s="43"/>
      <c r="AJ111" s="42"/>
      <c r="AK111" s="1"/>
      <c r="AL111" s="1"/>
      <c r="AM111" s="1"/>
      <c r="AN111" s="1"/>
      <c r="AO111" s="10"/>
    </row>
    <row r="112" spans="2:41" x14ac:dyDescent="0.25">
      <c r="B112" s="1"/>
      <c r="C112" s="10"/>
      <c r="D112" s="28"/>
      <c r="E112" s="28"/>
      <c r="F112" s="1"/>
      <c r="G112" s="22"/>
      <c r="H112" s="43"/>
      <c r="I112" s="42"/>
      <c r="J112" s="25"/>
      <c r="K112" s="18"/>
      <c r="L112" s="1"/>
      <c r="M112" s="43"/>
      <c r="N112" s="42"/>
      <c r="O112" s="1"/>
      <c r="P112" s="1"/>
      <c r="Q112" s="1"/>
      <c r="R112" s="1"/>
      <c r="S112" s="43"/>
      <c r="T112" s="122"/>
      <c r="U112" s="96"/>
      <c r="V112" s="96"/>
      <c r="W112" s="51"/>
      <c r="X112" s="49"/>
      <c r="Y112" s="51"/>
      <c r="Z112" s="25"/>
      <c r="AA112" s="25"/>
      <c r="AB112" s="25"/>
      <c r="AC112" s="25"/>
      <c r="AD112" s="25"/>
      <c r="AE112" s="25"/>
      <c r="AF112" s="25"/>
      <c r="AG112" s="25"/>
      <c r="AH112" s="25"/>
      <c r="AI112" s="43"/>
      <c r="AJ112" s="42"/>
      <c r="AK112" s="1"/>
      <c r="AL112" s="1"/>
      <c r="AM112" s="1"/>
      <c r="AN112" s="1"/>
      <c r="AO112" s="10"/>
    </row>
    <row r="113" spans="2:41" x14ac:dyDescent="0.25">
      <c r="B113" s="1"/>
      <c r="C113" s="10"/>
      <c r="D113" s="28"/>
      <c r="E113" s="28"/>
      <c r="F113" s="1"/>
      <c r="G113" s="22"/>
      <c r="H113" s="43"/>
      <c r="I113" s="42"/>
      <c r="J113" s="25"/>
      <c r="K113" s="18"/>
      <c r="L113" s="1"/>
      <c r="M113" s="43"/>
      <c r="N113" s="42"/>
      <c r="O113" s="1"/>
      <c r="P113" s="1"/>
      <c r="Q113" s="1"/>
      <c r="R113" s="1"/>
      <c r="S113" s="43"/>
      <c r="T113" s="122"/>
      <c r="U113" s="96"/>
      <c r="V113" s="96"/>
      <c r="W113" s="51"/>
      <c r="X113" s="49"/>
      <c r="Y113" s="51"/>
      <c r="Z113" s="25"/>
      <c r="AA113" s="25"/>
      <c r="AB113" s="25"/>
      <c r="AC113" s="25"/>
      <c r="AD113" s="25"/>
      <c r="AE113" s="25"/>
      <c r="AF113" s="25"/>
      <c r="AG113" s="25"/>
      <c r="AH113" s="25"/>
      <c r="AI113" s="43"/>
      <c r="AJ113" s="42"/>
      <c r="AK113" s="1"/>
      <c r="AL113" s="1"/>
      <c r="AM113" s="1"/>
      <c r="AN113" s="1"/>
      <c r="AO113" s="10"/>
    </row>
    <row r="114" spans="2:41" x14ac:dyDescent="0.25">
      <c r="B114" s="1"/>
      <c r="C114" s="10"/>
      <c r="D114" s="28"/>
      <c r="E114" s="28"/>
      <c r="F114" s="1"/>
      <c r="G114" s="22"/>
      <c r="H114" s="43"/>
      <c r="I114" s="42"/>
      <c r="J114" s="25"/>
      <c r="K114" s="18"/>
      <c r="L114" s="1"/>
      <c r="M114" s="43"/>
      <c r="N114" s="42"/>
      <c r="O114" s="1"/>
      <c r="P114" s="1"/>
      <c r="Q114" s="1"/>
      <c r="R114" s="1"/>
      <c r="S114" s="43"/>
      <c r="T114" s="122"/>
      <c r="U114" s="96"/>
      <c r="V114" s="96"/>
      <c r="W114" s="51"/>
      <c r="X114" s="49"/>
      <c r="Y114" s="51"/>
      <c r="Z114" s="25"/>
      <c r="AA114" s="25"/>
      <c r="AB114" s="25"/>
      <c r="AC114" s="25"/>
      <c r="AD114" s="25"/>
      <c r="AE114" s="25"/>
      <c r="AF114" s="25"/>
      <c r="AG114" s="25"/>
      <c r="AH114" s="25"/>
      <c r="AI114" s="43"/>
      <c r="AJ114" s="42"/>
      <c r="AK114" s="1"/>
      <c r="AL114" s="1"/>
      <c r="AM114" s="1"/>
      <c r="AN114" s="1"/>
      <c r="AO114" s="10"/>
    </row>
    <row r="115" spans="2:41" x14ac:dyDescent="0.25">
      <c r="B115" s="1"/>
      <c r="C115" s="10"/>
      <c r="D115" s="28"/>
      <c r="E115" s="28"/>
      <c r="F115" s="1"/>
      <c r="G115" s="22"/>
      <c r="H115" s="43"/>
      <c r="I115" s="42"/>
      <c r="J115" s="25"/>
      <c r="K115" s="18"/>
      <c r="L115" s="1"/>
      <c r="M115" s="43"/>
      <c r="N115" s="42"/>
      <c r="O115" s="1"/>
      <c r="P115" s="1"/>
      <c r="Q115" s="1"/>
      <c r="R115" s="1"/>
      <c r="S115" s="43"/>
      <c r="T115" s="122"/>
      <c r="U115" s="96"/>
      <c r="V115" s="96"/>
      <c r="W115" s="51"/>
      <c r="X115" s="49"/>
      <c r="Y115" s="51"/>
      <c r="Z115" s="25"/>
      <c r="AA115" s="25"/>
      <c r="AB115" s="25"/>
      <c r="AC115" s="25"/>
      <c r="AD115" s="25"/>
      <c r="AE115" s="25"/>
      <c r="AF115" s="25"/>
      <c r="AG115" s="25"/>
      <c r="AH115" s="25"/>
      <c r="AI115" s="43"/>
      <c r="AJ115" s="42"/>
      <c r="AK115" s="1"/>
      <c r="AL115" s="1"/>
      <c r="AM115" s="1"/>
      <c r="AN115" s="1"/>
      <c r="AO115" s="10"/>
    </row>
    <row r="116" spans="2:41" x14ac:dyDescent="0.25">
      <c r="B116" s="1"/>
      <c r="C116" s="10"/>
      <c r="D116" s="28"/>
      <c r="E116" s="28"/>
      <c r="F116" s="1"/>
      <c r="G116" s="22"/>
      <c r="H116" s="43"/>
      <c r="I116" s="42"/>
      <c r="J116" s="25"/>
      <c r="K116" s="18"/>
      <c r="L116" s="1"/>
      <c r="M116" s="43"/>
      <c r="N116" s="42"/>
      <c r="O116" s="1"/>
      <c r="P116" s="1"/>
      <c r="Q116" s="1"/>
      <c r="R116" s="1"/>
      <c r="S116" s="43"/>
      <c r="T116" s="122"/>
      <c r="U116" s="96"/>
      <c r="V116" s="96"/>
      <c r="W116" s="51"/>
      <c r="X116" s="49"/>
      <c r="Y116" s="51"/>
      <c r="Z116" s="25"/>
      <c r="AA116" s="25"/>
      <c r="AB116" s="25"/>
      <c r="AC116" s="25"/>
      <c r="AD116" s="25"/>
      <c r="AE116" s="25"/>
      <c r="AF116" s="25"/>
      <c r="AG116" s="25"/>
      <c r="AH116" s="25"/>
      <c r="AI116" s="43"/>
      <c r="AJ116" s="42"/>
      <c r="AK116" s="1"/>
      <c r="AL116" s="1"/>
      <c r="AM116" s="1"/>
      <c r="AN116" s="1"/>
      <c r="AO116" s="10"/>
    </row>
    <row r="117" spans="2:41" x14ac:dyDescent="0.25">
      <c r="B117" s="1"/>
      <c r="C117" s="10"/>
      <c r="D117" s="28"/>
      <c r="E117" s="28"/>
      <c r="F117" s="1"/>
      <c r="G117" s="22"/>
      <c r="H117" s="43"/>
      <c r="I117" s="42"/>
      <c r="J117" s="25"/>
      <c r="K117" s="18"/>
      <c r="L117" s="1"/>
      <c r="M117" s="43"/>
      <c r="N117" s="42"/>
      <c r="O117" s="1"/>
      <c r="P117" s="1"/>
      <c r="Q117" s="1"/>
      <c r="R117" s="1"/>
      <c r="S117" s="43"/>
      <c r="T117" s="122"/>
      <c r="U117" s="96"/>
      <c r="V117" s="96"/>
      <c r="W117" s="51"/>
      <c r="X117" s="49"/>
      <c r="Y117" s="51"/>
      <c r="Z117" s="25"/>
      <c r="AA117" s="25"/>
      <c r="AB117" s="25"/>
      <c r="AC117" s="25"/>
      <c r="AD117" s="25"/>
      <c r="AE117" s="25"/>
      <c r="AF117" s="25"/>
      <c r="AG117" s="25"/>
      <c r="AH117" s="25"/>
      <c r="AI117" s="43"/>
      <c r="AJ117" s="42"/>
      <c r="AK117" s="1"/>
      <c r="AL117" s="1"/>
      <c r="AM117" s="1"/>
      <c r="AN117" s="1"/>
      <c r="AO117" s="10"/>
    </row>
    <row r="118" spans="2:41" x14ac:dyDescent="0.25">
      <c r="B118" s="1"/>
      <c r="C118" s="10"/>
      <c r="D118" s="28"/>
      <c r="E118" s="28"/>
      <c r="F118" s="1"/>
      <c r="G118" s="22"/>
      <c r="H118" s="43"/>
      <c r="I118" s="42"/>
      <c r="J118" s="25"/>
      <c r="K118" s="18"/>
      <c r="L118" s="1"/>
      <c r="M118" s="43"/>
      <c r="N118" s="42"/>
      <c r="O118" s="1"/>
      <c r="P118" s="1"/>
      <c r="Q118" s="1"/>
      <c r="R118" s="1"/>
      <c r="S118" s="43"/>
      <c r="T118" s="122"/>
      <c r="U118" s="96"/>
      <c r="V118" s="96"/>
      <c r="W118" s="51"/>
      <c r="X118" s="49"/>
      <c r="Y118" s="51"/>
      <c r="Z118" s="25"/>
      <c r="AA118" s="25"/>
      <c r="AB118" s="25"/>
      <c r="AC118" s="25"/>
      <c r="AD118" s="25"/>
      <c r="AE118" s="25"/>
      <c r="AF118" s="25"/>
      <c r="AG118" s="25"/>
      <c r="AH118" s="25"/>
      <c r="AI118" s="43"/>
      <c r="AJ118" s="42"/>
      <c r="AK118" s="1"/>
      <c r="AL118" s="1"/>
      <c r="AM118" s="1"/>
      <c r="AN118" s="1"/>
      <c r="AO118" s="10"/>
    </row>
    <row r="119" spans="2:41" x14ac:dyDescent="0.25">
      <c r="B119" s="1"/>
      <c r="C119" s="10"/>
      <c r="D119" s="28"/>
      <c r="E119" s="28"/>
      <c r="F119" s="1"/>
      <c r="G119" s="22"/>
      <c r="H119" s="43"/>
      <c r="I119" s="42"/>
      <c r="J119" s="25"/>
      <c r="K119" s="18"/>
      <c r="L119" s="1"/>
      <c r="M119" s="43"/>
      <c r="N119" s="42"/>
      <c r="O119" s="1"/>
      <c r="P119" s="1"/>
      <c r="Q119" s="1"/>
      <c r="R119" s="1"/>
      <c r="S119" s="43"/>
      <c r="T119" s="122"/>
      <c r="U119" s="96"/>
      <c r="V119" s="96"/>
      <c r="W119" s="51"/>
      <c r="X119" s="49"/>
      <c r="Y119" s="51"/>
      <c r="Z119" s="25"/>
      <c r="AA119" s="25"/>
      <c r="AB119" s="25"/>
      <c r="AC119" s="25"/>
      <c r="AD119" s="25"/>
      <c r="AE119" s="25"/>
      <c r="AF119" s="25"/>
      <c r="AG119" s="25"/>
      <c r="AH119" s="25"/>
      <c r="AI119" s="43"/>
      <c r="AJ119" s="42"/>
      <c r="AK119" s="1"/>
      <c r="AL119" s="1"/>
      <c r="AM119" s="1"/>
      <c r="AN119" s="1"/>
      <c r="AO119" s="10"/>
    </row>
    <row r="120" spans="2:41" x14ac:dyDescent="0.25">
      <c r="B120" s="1"/>
      <c r="C120" s="10"/>
      <c r="D120" s="28"/>
      <c r="E120" s="28"/>
      <c r="F120" s="1"/>
      <c r="G120" s="22"/>
      <c r="H120" s="43"/>
      <c r="I120" s="42"/>
      <c r="J120" s="25"/>
      <c r="K120" s="18"/>
      <c r="L120" s="1"/>
      <c r="M120" s="43"/>
      <c r="N120" s="42"/>
      <c r="O120" s="1"/>
      <c r="P120" s="1"/>
      <c r="Q120" s="1"/>
      <c r="R120" s="1"/>
      <c r="S120" s="43"/>
      <c r="T120" s="122"/>
      <c r="U120" s="96"/>
      <c r="V120" s="96"/>
      <c r="W120" s="51"/>
      <c r="X120" s="49"/>
      <c r="Y120" s="51"/>
      <c r="Z120" s="25"/>
      <c r="AA120" s="25"/>
      <c r="AB120" s="25"/>
      <c r="AC120" s="25"/>
      <c r="AD120" s="25"/>
      <c r="AE120" s="25"/>
      <c r="AF120" s="25"/>
      <c r="AG120" s="25"/>
      <c r="AH120" s="25"/>
      <c r="AI120" s="43"/>
      <c r="AJ120" s="42"/>
      <c r="AK120" s="1"/>
      <c r="AL120" s="1"/>
      <c r="AM120" s="1"/>
      <c r="AN120" s="1"/>
      <c r="AO120" s="10"/>
    </row>
    <row r="121" spans="2:41" x14ac:dyDescent="0.25">
      <c r="B121" s="1"/>
      <c r="C121" s="10"/>
      <c r="D121" s="28"/>
      <c r="E121" s="28"/>
      <c r="F121" s="1"/>
      <c r="G121" s="22"/>
      <c r="H121" s="43"/>
      <c r="I121" s="42"/>
      <c r="J121" s="25"/>
      <c r="K121" s="18"/>
      <c r="L121" s="1"/>
      <c r="M121" s="43"/>
      <c r="N121" s="42"/>
      <c r="O121" s="1"/>
      <c r="P121" s="1"/>
      <c r="Q121" s="1"/>
      <c r="R121" s="1"/>
      <c r="S121" s="43"/>
      <c r="T121" s="122"/>
      <c r="U121" s="96"/>
      <c r="V121" s="96"/>
      <c r="W121" s="51"/>
      <c r="X121" s="49"/>
      <c r="Y121" s="51"/>
      <c r="Z121" s="25"/>
      <c r="AA121" s="25"/>
      <c r="AB121" s="25"/>
      <c r="AC121" s="25"/>
      <c r="AD121" s="25"/>
      <c r="AE121" s="25"/>
      <c r="AF121" s="25"/>
      <c r="AG121" s="25"/>
      <c r="AH121" s="25"/>
      <c r="AI121" s="43"/>
      <c r="AJ121" s="42"/>
      <c r="AK121" s="1"/>
      <c r="AL121" s="1"/>
      <c r="AM121" s="1"/>
      <c r="AN121" s="1"/>
      <c r="AO121" s="10"/>
    </row>
    <row r="122" spans="2:41" x14ac:dyDescent="0.25">
      <c r="B122" s="1"/>
      <c r="C122" s="10"/>
      <c r="D122" s="28"/>
      <c r="E122" s="28"/>
      <c r="F122" s="1"/>
      <c r="G122" s="22"/>
      <c r="H122" s="43"/>
      <c r="I122" s="42"/>
      <c r="J122" s="25"/>
      <c r="K122" s="18"/>
      <c r="L122" s="1"/>
      <c r="M122" s="43"/>
      <c r="N122" s="42"/>
      <c r="O122" s="1"/>
      <c r="P122" s="1"/>
      <c r="Q122" s="1"/>
      <c r="R122" s="1"/>
      <c r="S122" s="43"/>
      <c r="T122" s="122"/>
      <c r="U122" s="96"/>
      <c r="V122" s="96"/>
      <c r="W122" s="51"/>
      <c r="X122" s="49"/>
      <c r="Y122" s="51"/>
      <c r="Z122" s="25"/>
      <c r="AA122" s="25"/>
      <c r="AB122" s="25"/>
      <c r="AC122" s="25"/>
      <c r="AD122" s="25"/>
      <c r="AE122" s="25"/>
      <c r="AF122" s="25"/>
      <c r="AG122" s="25"/>
      <c r="AH122" s="25"/>
      <c r="AI122" s="43"/>
      <c r="AJ122" s="42"/>
      <c r="AK122" s="1"/>
      <c r="AL122" s="1"/>
      <c r="AM122" s="1"/>
      <c r="AN122" s="1"/>
      <c r="AO122" s="10"/>
    </row>
    <row r="123" spans="2:41" x14ac:dyDescent="0.25">
      <c r="B123" s="1"/>
      <c r="C123" s="10"/>
      <c r="D123" s="28"/>
      <c r="E123" s="28"/>
      <c r="F123" s="1"/>
      <c r="G123" s="22"/>
      <c r="H123" s="43"/>
      <c r="I123" s="42"/>
      <c r="J123" s="25"/>
      <c r="K123" s="18"/>
      <c r="L123" s="1"/>
      <c r="M123" s="43"/>
      <c r="N123" s="42"/>
      <c r="O123" s="1"/>
      <c r="P123" s="1"/>
      <c r="Q123" s="1"/>
      <c r="R123" s="1"/>
      <c r="S123" s="43"/>
      <c r="T123" s="122"/>
      <c r="U123" s="96"/>
      <c r="V123" s="96"/>
      <c r="W123" s="51"/>
      <c r="X123" s="49"/>
      <c r="Y123" s="51"/>
      <c r="Z123" s="25"/>
      <c r="AA123" s="25"/>
      <c r="AB123" s="25"/>
      <c r="AC123" s="25"/>
      <c r="AD123" s="25"/>
      <c r="AE123" s="25"/>
      <c r="AF123" s="25"/>
      <c r="AG123" s="25"/>
      <c r="AH123" s="25"/>
      <c r="AI123" s="43"/>
      <c r="AJ123" s="42"/>
      <c r="AK123" s="1"/>
      <c r="AL123" s="1"/>
      <c r="AM123" s="1"/>
      <c r="AN123" s="1"/>
      <c r="AO123" s="10"/>
    </row>
    <row r="124" spans="2:41" x14ac:dyDescent="0.25">
      <c r="B124" s="1"/>
      <c r="C124" s="10"/>
      <c r="D124" s="28"/>
      <c r="E124" s="28"/>
      <c r="F124" s="1"/>
      <c r="G124" s="22"/>
      <c r="H124" s="43"/>
      <c r="I124" s="42"/>
      <c r="J124" s="25"/>
      <c r="K124" s="18"/>
      <c r="L124" s="1"/>
      <c r="M124" s="43"/>
      <c r="N124" s="42"/>
      <c r="O124" s="1"/>
      <c r="P124" s="1"/>
      <c r="Q124" s="1"/>
      <c r="R124" s="1"/>
      <c r="S124" s="43"/>
      <c r="T124" s="122"/>
      <c r="U124" s="96"/>
      <c r="V124" s="96"/>
      <c r="W124" s="51"/>
      <c r="X124" s="49"/>
      <c r="Y124" s="51"/>
      <c r="Z124" s="25"/>
      <c r="AA124" s="25"/>
      <c r="AB124" s="25"/>
      <c r="AC124" s="25"/>
      <c r="AD124" s="25"/>
      <c r="AE124" s="25"/>
      <c r="AF124" s="25"/>
      <c r="AG124" s="25"/>
      <c r="AH124" s="25"/>
      <c r="AI124" s="43"/>
      <c r="AJ124" s="42"/>
      <c r="AK124" s="1"/>
      <c r="AL124" s="1"/>
      <c r="AM124" s="1"/>
      <c r="AN124" s="1"/>
      <c r="AO124" s="10"/>
    </row>
    <row r="125" spans="2:41" x14ac:dyDescent="0.25">
      <c r="B125" s="1"/>
      <c r="C125" s="10"/>
      <c r="D125" s="28"/>
      <c r="E125" s="28"/>
      <c r="F125" s="1"/>
      <c r="G125" s="22"/>
      <c r="H125" s="43"/>
      <c r="I125" s="42"/>
      <c r="J125" s="25"/>
      <c r="K125" s="18"/>
      <c r="L125" s="1"/>
      <c r="M125" s="43"/>
      <c r="N125" s="42"/>
      <c r="O125" s="1"/>
      <c r="P125" s="1"/>
      <c r="Q125" s="1"/>
      <c r="R125" s="1"/>
      <c r="S125" s="43"/>
      <c r="T125" s="122"/>
      <c r="U125" s="96"/>
      <c r="V125" s="96"/>
      <c r="W125" s="51"/>
      <c r="X125" s="49"/>
      <c r="Y125" s="51"/>
      <c r="Z125" s="25"/>
      <c r="AA125" s="25"/>
      <c r="AB125" s="25"/>
      <c r="AC125" s="25"/>
      <c r="AD125" s="25"/>
      <c r="AE125" s="25"/>
      <c r="AF125" s="25"/>
      <c r="AG125" s="25"/>
      <c r="AH125" s="25"/>
      <c r="AI125" s="43"/>
      <c r="AJ125" s="42"/>
      <c r="AK125" s="1"/>
      <c r="AL125" s="1"/>
      <c r="AM125" s="1"/>
      <c r="AN125" s="1"/>
      <c r="AO125" s="10"/>
    </row>
    <row r="126" spans="2:41" x14ac:dyDescent="0.25">
      <c r="B126" s="1"/>
      <c r="C126" s="10"/>
      <c r="D126" s="28"/>
      <c r="E126" s="28"/>
      <c r="F126" s="1"/>
      <c r="G126" s="22"/>
      <c r="H126" s="43"/>
      <c r="I126" s="42"/>
      <c r="J126" s="25"/>
      <c r="K126" s="18"/>
      <c r="L126" s="1"/>
      <c r="M126" s="43"/>
      <c r="N126" s="42"/>
      <c r="O126" s="1"/>
      <c r="P126" s="1"/>
      <c r="Q126" s="1"/>
      <c r="R126" s="1"/>
      <c r="S126" s="43"/>
      <c r="T126" s="122"/>
      <c r="U126" s="96"/>
      <c r="V126" s="96"/>
      <c r="W126" s="51"/>
      <c r="X126" s="49"/>
      <c r="Y126" s="51"/>
      <c r="Z126" s="25"/>
      <c r="AA126" s="25"/>
      <c r="AB126" s="25"/>
      <c r="AC126" s="25"/>
      <c r="AD126" s="25"/>
      <c r="AE126" s="25"/>
      <c r="AF126" s="25"/>
      <c r="AG126" s="25"/>
      <c r="AH126" s="25"/>
      <c r="AI126" s="43"/>
      <c r="AJ126" s="42"/>
      <c r="AK126" s="1"/>
      <c r="AL126" s="1"/>
      <c r="AM126" s="1"/>
      <c r="AN126" s="1"/>
      <c r="AO126" s="10"/>
    </row>
    <row r="127" spans="2:41" x14ac:dyDescent="0.25">
      <c r="B127" s="1"/>
      <c r="C127" s="10"/>
      <c r="D127" s="28"/>
      <c r="E127" s="28"/>
      <c r="F127" s="1"/>
      <c r="G127" s="22"/>
      <c r="H127" s="43"/>
      <c r="I127" s="42"/>
      <c r="J127" s="25"/>
      <c r="K127" s="18"/>
      <c r="L127" s="1"/>
      <c r="M127" s="43"/>
      <c r="N127" s="42"/>
      <c r="O127" s="1"/>
      <c r="P127" s="1"/>
      <c r="Q127" s="1"/>
      <c r="R127" s="1"/>
      <c r="S127" s="43"/>
      <c r="T127" s="122"/>
      <c r="U127" s="96"/>
      <c r="V127" s="96"/>
      <c r="W127" s="51"/>
      <c r="X127" s="49"/>
      <c r="Y127" s="51"/>
      <c r="Z127" s="25"/>
      <c r="AA127" s="25"/>
      <c r="AB127" s="25"/>
      <c r="AC127" s="25"/>
      <c r="AD127" s="25"/>
      <c r="AE127" s="25"/>
      <c r="AF127" s="25"/>
      <c r="AG127" s="25"/>
      <c r="AH127" s="25"/>
      <c r="AI127" s="43"/>
      <c r="AJ127" s="42"/>
      <c r="AK127" s="1"/>
      <c r="AL127" s="1"/>
      <c r="AM127" s="1"/>
      <c r="AN127" s="1"/>
      <c r="AO127" s="10"/>
    </row>
    <row r="128" spans="2:41" x14ac:dyDescent="0.25">
      <c r="B128" s="1"/>
      <c r="C128" s="10"/>
      <c r="D128" s="28"/>
      <c r="E128" s="28"/>
      <c r="F128" s="1"/>
      <c r="G128" s="22"/>
      <c r="H128" s="43"/>
      <c r="I128" s="42"/>
      <c r="J128" s="25"/>
      <c r="K128" s="18"/>
      <c r="L128" s="1"/>
      <c r="M128" s="43"/>
      <c r="N128" s="42"/>
      <c r="O128" s="1"/>
      <c r="P128" s="1"/>
      <c r="Q128" s="1"/>
      <c r="R128" s="1"/>
      <c r="S128" s="43"/>
      <c r="T128" s="122"/>
      <c r="U128" s="96"/>
      <c r="V128" s="96"/>
      <c r="W128" s="51"/>
      <c r="X128" s="49"/>
      <c r="Y128" s="51"/>
      <c r="Z128" s="25"/>
      <c r="AA128" s="25"/>
      <c r="AB128" s="25"/>
      <c r="AC128" s="25"/>
      <c r="AD128" s="25"/>
      <c r="AE128" s="25"/>
      <c r="AF128" s="25"/>
      <c r="AG128" s="25"/>
      <c r="AH128" s="25"/>
      <c r="AI128" s="43"/>
      <c r="AJ128" s="42"/>
      <c r="AK128" s="1"/>
      <c r="AL128" s="1"/>
      <c r="AM128" s="1"/>
      <c r="AN128" s="1"/>
      <c r="AO128" s="10"/>
    </row>
    <row r="129" spans="2:41" x14ac:dyDescent="0.25">
      <c r="B129" s="1"/>
      <c r="C129" s="10"/>
      <c r="D129" s="28"/>
      <c r="E129" s="28"/>
      <c r="F129" s="1"/>
      <c r="G129" s="22"/>
      <c r="H129" s="43"/>
      <c r="I129" s="42"/>
      <c r="J129" s="25"/>
      <c r="K129" s="18"/>
      <c r="L129" s="1"/>
      <c r="M129" s="43"/>
      <c r="N129" s="42"/>
      <c r="O129" s="1"/>
      <c r="P129" s="1"/>
      <c r="Q129" s="1"/>
      <c r="R129" s="1"/>
      <c r="S129" s="43"/>
      <c r="T129" s="122"/>
      <c r="U129" s="96"/>
      <c r="V129" s="96"/>
      <c r="W129" s="51"/>
      <c r="X129" s="49"/>
      <c r="Y129" s="51"/>
      <c r="Z129" s="25"/>
      <c r="AA129" s="25"/>
      <c r="AB129" s="25"/>
      <c r="AC129" s="25"/>
      <c r="AD129" s="25"/>
      <c r="AE129" s="25"/>
      <c r="AF129" s="25"/>
      <c r="AG129" s="25"/>
      <c r="AH129" s="25"/>
      <c r="AI129" s="43"/>
      <c r="AJ129" s="42"/>
      <c r="AK129" s="1"/>
      <c r="AL129" s="1"/>
      <c r="AM129" s="1"/>
      <c r="AN129" s="1"/>
      <c r="AO129" s="10"/>
    </row>
    <row r="130" spans="2:41" x14ac:dyDescent="0.25">
      <c r="B130" s="1"/>
      <c r="C130" s="10"/>
      <c r="D130" s="28"/>
      <c r="E130" s="28"/>
      <c r="F130" s="1"/>
      <c r="G130" s="22"/>
      <c r="H130" s="43"/>
      <c r="I130" s="42"/>
      <c r="J130" s="25"/>
      <c r="K130" s="18"/>
      <c r="L130" s="1"/>
      <c r="M130" s="43"/>
      <c r="N130" s="42"/>
      <c r="O130" s="1"/>
      <c r="P130" s="1"/>
      <c r="Q130" s="1"/>
      <c r="R130" s="1"/>
      <c r="S130" s="43"/>
      <c r="T130" s="122"/>
      <c r="U130" s="96"/>
      <c r="V130" s="96"/>
      <c r="W130" s="51"/>
      <c r="X130" s="49"/>
      <c r="Y130" s="51"/>
      <c r="Z130" s="25"/>
      <c r="AA130" s="25"/>
      <c r="AB130" s="25"/>
      <c r="AC130" s="25"/>
      <c r="AD130" s="25"/>
      <c r="AE130" s="25"/>
      <c r="AF130" s="25"/>
      <c r="AG130" s="25"/>
      <c r="AH130" s="25"/>
      <c r="AI130" s="43"/>
      <c r="AJ130" s="42"/>
      <c r="AK130" s="1"/>
      <c r="AL130" s="1"/>
      <c r="AM130" s="1"/>
      <c r="AN130" s="1"/>
      <c r="AO130" s="10"/>
    </row>
    <row r="131" spans="2:41" x14ac:dyDescent="0.25">
      <c r="B131" s="1"/>
      <c r="C131" s="10"/>
      <c r="D131" s="28"/>
      <c r="E131" s="28"/>
      <c r="F131" s="1"/>
      <c r="G131" s="22"/>
      <c r="H131" s="43"/>
      <c r="I131" s="42"/>
      <c r="J131" s="25"/>
      <c r="K131" s="18"/>
      <c r="L131" s="1"/>
      <c r="M131" s="43"/>
      <c r="N131" s="42"/>
      <c r="O131" s="1"/>
      <c r="P131" s="1"/>
      <c r="Q131" s="1"/>
      <c r="R131" s="1"/>
      <c r="S131" s="43"/>
      <c r="T131" s="122"/>
      <c r="U131" s="96"/>
      <c r="V131" s="96"/>
      <c r="W131" s="51"/>
      <c r="X131" s="49"/>
      <c r="Y131" s="51"/>
      <c r="Z131" s="25"/>
      <c r="AA131" s="25"/>
      <c r="AB131" s="25"/>
      <c r="AC131" s="25"/>
      <c r="AD131" s="25"/>
      <c r="AE131" s="25"/>
      <c r="AF131" s="25"/>
      <c r="AG131" s="25"/>
      <c r="AH131" s="25"/>
      <c r="AI131" s="43"/>
      <c r="AJ131" s="42"/>
      <c r="AK131" s="1"/>
      <c r="AL131" s="1"/>
      <c r="AM131" s="1"/>
      <c r="AN131" s="1"/>
      <c r="AO131" s="10"/>
    </row>
    <row r="132" spans="2:41" x14ac:dyDescent="0.25">
      <c r="B132" s="1"/>
      <c r="C132" s="10"/>
      <c r="D132" s="28"/>
      <c r="E132" s="28"/>
      <c r="F132" s="1"/>
      <c r="G132" s="22"/>
      <c r="H132" s="43"/>
      <c r="I132" s="42"/>
      <c r="J132" s="25"/>
      <c r="K132" s="18"/>
      <c r="L132" s="1"/>
      <c r="M132" s="43"/>
      <c r="N132" s="42"/>
      <c r="O132" s="1"/>
      <c r="P132" s="1"/>
      <c r="Q132" s="1"/>
      <c r="R132" s="1"/>
      <c r="S132" s="43"/>
      <c r="T132" s="122"/>
      <c r="U132" s="96"/>
      <c r="V132" s="96"/>
      <c r="W132" s="51"/>
      <c r="X132" s="49"/>
      <c r="Y132" s="51"/>
      <c r="Z132" s="25"/>
      <c r="AA132" s="25"/>
      <c r="AB132" s="25"/>
      <c r="AC132" s="25"/>
      <c r="AD132" s="25"/>
      <c r="AE132" s="25"/>
      <c r="AF132" s="25"/>
      <c r="AG132" s="25"/>
      <c r="AH132" s="25"/>
      <c r="AI132" s="43"/>
      <c r="AJ132" s="42"/>
      <c r="AK132" s="1"/>
      <c r="AL132" s="1"/>
      <c r="AM132" s="1"/>
      <c r="AN132" s="1"/>
      <c r="AO132" s="10"/>
    </row>
    <row r="133" spans="2:41" x14ac:dyDescent="0.25">
      <c r="B133" s="1"/>
      <c r="C133" s="10"/>
      <c r="D133" s="28"/>
      <c r="E133" s="28"/>
      <c r="F133" s="1"/>
      <c r="G133" s="22"/>
      <c r="H133" s="43"/>
      <c r="I133" s="42"/>
      <c r="J133" s="25"/>
      <c r="K133" s="18"/>
      <c r="L133" s="1"/>
      <c r="M133" s="43"/>
      <c r="N133" s="42"/>
      <c r="O133" s="1"/>
      <c r="P133" s="1"/>
      <c r="Q133" s="1"/>
      <c r="R133" s="1"/>
      <c r="S133" s="43"/>
      <c r="T133" s="122"/>
      <c r="U133" s="96"/>
      <c r="V133" s="96"/>
      <c r="W133" s="51"/>
      <c r="X133" s="49"/>
      <c r="Y133" s="51"/>
      <c r="Z133" s="25"/>
      <c r="AA133" s="25"/>
      <c r="AB133" s="25"/>
      <c r="AC133" s="25"/>
      <c r="AD133" s="25"/>
      <c r="AE133" s="25"/>
      <c r="AF133" s="25"/>
      <c r="AG133" s="25"/>
      <c r="AH133" s="25"/>
      <c r="AI133" s="43"/>
      <c r="AJ133" s="42"/>
      <c r="AK133" s="1"/>
      <c r="AL133" s="1"/>
      <c r="AM133" s="1"/>
      <c r="AN133" s="1"/>
      <c r="AO133" s="10"/>
    </row>
    <row r="134" spans="2:41" x14ac:dyDescent="0.25">
      <c r="B134" s="1"/>
      <c r="C134" s="10"/>
      <c r="D134" s="28"/>
      <c r="E134" s="28"/>
      <c r="F134" s="1"/>
      <c r="G134" s="22"/>
      <c r="H134" s="43"/>
      <c r="I134" s="42"/>
      <c r="J134" s="25"/>
      <c r="K134" s="18"/>
      <c r="L134" s="1"/>
      <c r="M134" s="43"/>
      <c r="N134" s="42"/>
      <c r="O134" s="1"/>
      <c r="P134" s="1"/>
      <c r="Q134" s="1"/>
      <c r="R134" s="1"/>
      <c r="S134" s="43"/>
      <c r="T134" s="122"/>
      <c r="U134" s="96"/>
      <c r="V134" s="96"/>
      <c r="W134" s="51"/>
      <c r="X134" s="49"/>
      <c r="Y134" s="51"/>
      <c r="Z134" s="25"/>
      <c r="AA134" s="25"/>
      <c r="AB134" s="25"/>
      <c r="AC134" s="25"/>
      <c r="AD134" s="25"/>
      <c r="AE134" s="25"/>
      <c r="AF134" s="25"/>
      <c r="AG134" s="25"/>
      <c r="AH134" s="25"/>
      <c r="AI134" s="43"/>
      <c r="AJ134" s="42"/>
      <c r="AK134" s="1"/>
      <c r="AL134" s="1"/>
      <c r="AM134" s="1"/>
      <c r="AN134" s="1"/>
      <c r="AO134" s="10"/>
    </row>
    <row r="135" spans="2:41" x14ac:dyDescent="0.25">
      <c r="B135" s="1"/>
      <c r="C135" s="10"/>
      <c r="D135" s="28"/>
      <c r="E135" s="28"/>
      <c r="F135" s="1"/>
      <c r="G135" s="22"/>
      <c r="H135" s="43"/>
      <c r="I135" s="42"/>
      <c r="J135" s="25"/>
      <c r="K135" s="18"/>
      <c r="L135" s="1"/>
      <c r="M135" s="43"/>
      <c r="N135" s="42"/>
      <c r="O135" s="1"/>
      <c r="P135" s="1"/>
      <c r="Q135" s="1"/>
      <c r="R135" s="1"/>
      <c r="S135" s="43"/>
      <c r="T135" s="122"/>
      <c r="U135" s="96"/>
      <c r="V135" s="96"/>
      <c r="W135" s="51"/>
      <c r="X135" s="49"/>
      <c r="Y135" s="51"/>
      <c r="Z135" s="25"/>
      <c r="AA135" s="25"/>
      <c r="AB135" s="25"/>
      <c r="AC135" s="25"/>
      <c r="AD135" s="25"/>
      <c r="AE135" s="25"/>
      <c r="AF135" s="25"/>
      <c r="AG135" s="25"/>
      <c r="AH135" s="25"/>
      <c r="AI135" s="43"/>
      <c r="AJ135" s="42"/>
      <c r="AK135" s="1"/>
      <c r="AL135" s="1"/>
      <c r="AM135" s="1"/>
      <c r="AN135" s="1"/>
      <c r="AO135" s="10"/>
    </row>
    <row r="136" spans="2:41" x14ac:dyDescent="0.25">
      <c r="B136" s="1"/>
      <c r="C136" s="10"/>
      <c r="D136" s="28"/>
      <c r="E136" s="28"/>
      <c r="F136" s="1"/>
      <c r="G136" s="22"/>
      <c r="H136" s="43"/>
      <c r="I136" s="42"/>
      <c r="J136" s="25"/>
      <c r="K136" s="18"/>
      <c r="L136" s="1"/>
      <c r="M136" s="43"/>
      <c r="N136" s="42"/>
      <c r="O136" s="1"/>
      <c r="P136" s="1"/>
      <c r="Q136" s="1"/>
      <c r="R136" s="1"/>
      <c r="S136" s="43"/>
      <c r="T136" s="122"/>
      <c r="U136" s="96"/>
      <c r="V136" s="96"/>
      <c r="W136" s="51"/>
      <c r="X136" s="49"/>
      <c r="Y136" s="51"/>
      <c r="Z136" s="25"/>
      <c r="AA136" s="25"/>
      <c r="AB136" s="25"/>
      <c r="AC136" s="25"/>
      <c r="AD136" s="25"/>
      <c r="AE136" s="25"/>
      <c r="AF136" s="25"/>
      <c r="AG136" s="25"/>
      <c r="AH136" s="25"/>
      <c r="AI136" s="43"/>
      <c r="AJ136" s="42"/>
      <c r="AK136" s="1"/>
      <c r="AL136" s="1"/>
      <c r="AM136" s="1"/>
      <c r="AN136" s="1"/>
      <c r="AO136" s="10"/>
    </row>
    <row r="137" spans="2:41" x14ac:dyDescent="0.25">
      <c r="B137" s="1"/>
      <c r="C137" s="10"/>
      <c r="D137" s="28"/>
      <c r="E137" s="28"/>
      <c r="F137" s="1"/>
      <c r="G137" s="22"/>
      <c r="H137" s="43"/>
      <c r="I137" s="42"/>
      <c r="J137" s="25"/>
      <c r="K137" s="18"/>
      <c r="L137" s="1"/>
      <c r="M137" s="43"/>
      <c r="N137" s="42"/>
      <c r="O137" s="1"/>
      <c r="P137" s="1"/>
      <c r="Q137" s="1"/>
      <c r="R137" s="1"/>
      <c r="S137" s="43"/>
      <c r="T137" s="122"/>
      <c r="U137" s="96"/>
      <c r="V137" s="96"/>
      <c r="W137" s="51"/>
      <c r="X137" s="49"/>
      <c r="Y137" s="51"/>
      <c r="Z137" s="25"/>
      <c r="AA137" s="25"/>
      <c r="AB137" s="25"/>
      <c r="AC137" s="25"/>
      <c r="AD137" s="25"/>
      <c r="AE137" s="25"/>
      <c r="AF137" s="25"/>
      <c r="AG137" s="25"/>
      <c r="AH137" s="25"/>
      <c r="AI137" s="43"/>
      <c r="AJ137" s="42"/>
      <c r="AK137" s="1"/>
      <c r="AL137" s="1"/>
      <c r="AM137" s="1"/>
      <c r="AN137" s="1"/>
      <c r="AO137" s="10"/>
    </row>
    <row r="138" spans="2:41" x14ac:dyDescent="0.25">
      <c r="B138" s="1"/>
      <c r="C138" s="10"/>
      <c r="D138" s="28"/>
      <c r="E138" s="28"/>
      <c r="F138" s="1"/>
      <c r="G138" s="22"/>
      <c r="H138" s="43"/>
      <c r="I138" s="42"/>
      <c r="J138" s="25"/>
      <c r="K138" s="18"/>
      <c r="L138" s="1"/>
      <c r="M138" s="43"/>
      <c r="N138" s="42"/>
      <c r="O138" s="1"/>
      <c r="P138" s="1"/>
      <c r="Q138" s="1"/>
      <c r="R138" s="1"/>
      <c r="S138" s="43"/>
      <c r="T138" s="122"/>
      <c r="U138" s="96"/>
      <c r="V138" s="96"/>
      <c r="W138" s="51"/>
      <c r="X138" s="49"/>
      <c r="Y138" s="51"/>
      <c r="Z138" s="25"/>
      <c r="AA138" s="25"/>
      <c r="AB138" s="25"/>
      <c r="AC138" s="25"/>
      <c r="AD138" s="25"/>
      <c r="AE138" s="25"/>
      <c r="AF138" s="25"/>
      <c r="AG138" s="25"/>
      <c r="AH138" s="25"/>
      <c r="AI138" s="43"/>
      <c r="AJ138" s="42"/>
      <c r="AK138" s="1"/>
      <c r="AL138" s="1"/>
      <c r="AM138" s="1"/>
      <c r="AN138" s="1"/>
      <c r="AO138" s="10"/>
    </row>
    <row r="139" spans="2:41" x14ac:dyDescent="0.25">
      <c r="B139" s="1"/>
      <c r="C139" s="10"/>
      <c r="D139" s="28"/>
      <c r="E139" s="28"/>
      <c r="F139" s="1"/>
      <c r="G139" s="22"/>
      <c r="H139" s="43"/>
      <c r="I139" s="42"/>
      <c r="J139" s="25"/>
      <c r="K139" s="18"/>
      <c r="L139" s="1"/>
      <c r="M139" s="43"/>
      <c r="N139" s="42"/>
      <c r="O139" s="1"/>
      <c r="P139" s="1"/>
      <c r="Q139" s="1"/>
      <c r="R139" s="1"/>
      <c r="S139" s="43"/>
      <c r="T139" s="122"/>
      <c r="U139" s="96"/>
      <c r="V139" s="96"/>
      <c r="W139" s="51"/>
      <c r="X139" s="49"/>
      <c r="Y139" s="51"/>
      <c r="Z139" s="25"/>
      <c r="AA139" s="25"/>
      <c r="AB139" s="25"/>
      <c r="AC139" s="25"/>
      <c r="AD139" s="25"/>
      <c r="AE139" s="25"/>
      <c r="AF139" s="25"/>
      <c r="AG139" s="25"/>
      <c r="AH139" s="25"/>
      <c r="AI139" s="43"/>
      <c r="AJ139" s="42"/>
      <c r="AK139" s="1"/>
      <c r="AL139" s="1"/>
      <c r="AM139" s="1"/>
      <c r="AN139" s="1"/>
      <c r="AO139" s="10"/>
    </row>
    <row r="140" spans="2:41" x14ac:dyDescent="0.25">
      <c r="B140" s="1"/>
      <c r="C140" s="10"/>
      <c r="D140" s="28"/>
      <c r="E140" s="28"/>
      <c r="F140" s="1"/>
      <c r="G140" s="22"/>
      <c r="H140" s="43"/>
      <c r="I140" s="42"/>
      <c r="J140" s="25"/>
      <c r="K140" s="18"/>
      <c r="L140" s="1"/>
      <c r="M140" s="43"/>
      <c r="N140" s="42"/>
      <c r="O140" s="1"/>
      <c r="P140" s="1"/>
      <c r="Q140" s="1"/>
      <c r="R140" s="1"/>
      <c r="S140" s="43"/>
      <c r="T140" s="122"/>
      <c r="U140" s="96"/>
      <c r="V140" s="96"/>
      <c r="W140" s="51"/>
      <c r="X140" s="49"/>
      <c r="Y140" s="51"/>
      <c r="Z140" s="25"/>
      <c r="AA140" s="25"/>
      <c r="AB140" s="25"/>
      <c r="AC140" s="25"/>
      <c r="AD140" s="25"/>
      <c r="AE140" s="25"/>
      <c r="AF140" s="25"/>
      <c r="AG140" s="25"/>
      <c r="AH140" s="25"/>
      <c r="AI140" s="43"/>
      <c r="AJ140" s="42"/>
      <c r="AK140" s="1"/>
      <c r="AL140" s="1"/>
      <c r="AM140" s="1"/>
      <c r="AN140" s="1"/>
      <c r="AO140" s="10"/>
    </row>
    <row r="141" spans="2:41" x14ac:dyDescent="0.25">
      <c r="B141" s="1"/>
      <c r="C141" s="10"/>
      <c r="D141" s="28"/>
      <c r="E141" s="28"/>
      <c r="F141" s="1"/>
      <c r="G141" s="22"/>
      <c r="H141" s="43"/>
      <c r="I141" s="42"/>
      <c r="J141" s="25"/>
      <c r="K141" s="18"/>
      <c r="L141" s="1"/>
      <c r="M141" s="43"/>
      <c r="N141" s="42"/>
      <c r="O141" s="1"/>
      <c r="P141" s="1"/>
      <c r="Q141" s="1"/>
      <c r="R141" s="1"/>
      <c r="S141" s="43"/>
      <c r="T141" s="122"/>
      <c r="U141" s="96"/>
      <c r="V141" s="96"/>
      <c r="W141" s="51"/>
      <c r="X141" s="49"/>
      <c r="Y141" s="51"/>
      <c r="Z141" s="25"/>
      <c r="AA141" s="25"/>
      <c r="AB141" s="25"/>
      <c r="AC141" s="25"/>
      <c r="AD141" s="25"/>
      <c r="AE141" s="25"/>
      <c r="AF141" s="25"/>
      <c r="AG141" s="25"/>
      <c r="AH141" s="25"/>
      <c r="AI141" s="43"/>
      <c r="AJ141" s="42"/>
      <c r="AK141" s="1"/>
      <c r="AL141" s="1"/>
      <c r="AM141" s="1"/>
      <c r="AN141" s="1"/>
      <c r="AO141" s="10"/>
    </row>
    <row r="142" spans="2:41" x14ac:dyDescent="0.25">
      <c r="B142" s="1"/>
      <c r="C142" s="10"/>
      <c r="D142" s="28"/>
      <c r="E142" s="28"/>
      <c r="F142" s="1"/>
      <c r="G142" s="22"/>
      <c r="H142" s="43"/>
      <c r="I142" s="42"/>
      <c r="J142" s="25"/>
      <c r="K142" s="18"/>
      <c r="L142" s="1"/>
      <c r="M142" s="43"/>
      <c r="N142" s="42"/>
      <c r="O142" s="1"/>
      <c r="P142" s="1"/>
      <c r="Q142" s="1"/>
      <c r="R142" s="1"/>
      <c r="S142" s="43"/>
      <c r="T142" s="122"/>
      <c r="U142" s="96"/>
      <c r="V142" s="96"/>
      <c r="W142" s="51"/>
      <c r="X142" s="49"/>
      <c r="Y142" s="51"/>
      <c r="Z142" s="25"/>
      <c r="AA142" s="25"/>
      <c r="AB142" s="25"/>
      <c r="AC142" s="25"/>
      <c r="AD142" s="25"/>
      <c r="AE142" s="25"/>
      <c r="AF142" s="25"/>
      <c r="AG142" s="25"/>
      <c r="AH142" s="25"/>
      <c r="AI142" s="43"/>
      <c r="AJ142" s="42"/>
      <c r="AK142" s="1"/>
      <c r="AL142" s="1"/>
      <c r="AM142" s="1"/>
      <c r="AN142" s="1"/>
      <c r="AO142" s="10"/>
    </row>
    <row r="143" spans="2:41" x14ac:dyDescent="0.25">
      <c r="B143" s="1"/>
      <c r="C143" s="10"/>
      <c r="D143" s="28"/>
      <c r="E143" s="28"/>
      <c r="F143" s="1"/>
      <c r="G143" s="22"/>
      <c r="H143" s="43"/>
      <c r="I143" s="42"/>
      <c r="J143" s="25"/>
      <c r="K143" s="18"/>
      <c r="L143" s="1"/>
      <c r="M143" s="43"/>
      <c r="N143" s="42"/>
      <c r="O143" s="1"/>
      <c r="P143" s="1"/>
      <c r="Q143" s="1"/>
      <c r="R143" s="1"/>
      <c r="S143" s="43"/>
      <c r="T143" s="122"/>
      <c r="U143" s="96"/>
      <c r="V143" s="96"/>
      <c r="W143" s="51"/>
      <c r="X143" s="49"/>
      <c r="Y143" s="51"/>
      <c r="Z143" s="25"/>
      <c r="AA143" s="25"/>
      <c r="AB143" s="25"/>
      <c r="AC143" s="25"/>
      <c r="AD143" s="25"/>
      <c r="AE143" s="25"/>
      <c r="AF143" s="25"/>
      <c r="AG143" s="25"/>
      <c r="AH143" s="25"/>
      <c r="AI143" s="43"/>
      <c r="AJ143" s="42"/>
      <c r="AK143" s="1"/>
      <c r="AL143" s="1"/>
      <c r="AM143" s="1"/>
      <c r="AN143" s="1"/>
      <c r="AO143" s="10"/>
    </row>
    <row r="144" spans="2:41" x14ac:dyDescent="0.25">
      <c r="B144" s="1"/>
      <c r="C144" s="10"/>
      <c r="D144" s="28"/>
      <c r="E144" s="28"/>
      <c r="F144" s="1"/>
      <c r="G144" s="22"/>
      <c r="H144" s="43"/>
      <c r="I144" s="42"/>
      <c r="J144" s="25"/>
      <c r="K144" s="18"/>
      <c r="L144" s="1"/>
      <c r="M144" s="43"/>
      <c r="N144" s="42"/>
      <c r="O144" s="1"/>
      <c r="P144" s="1"/>
      <c r="Q144" s="1"/>
      <c r="R144" s="1"/>
      <c r="S144" s="43"/>
      <c r="T144" s="122"/>
      <c r="U144" s="96"/>
      <c r="V144" s="96"/>
      <c r="W144" s="51"/>
      <c r="X144" s="49"/>
      <c r="Y144" s="51"/>
      <c r="Z144" s="25"/>
      <c r="AA144" s="25"/>
      <c r="AB144" s="25"/>
      <c r="AC144" s="25"/>
      <c r="AD144" s="25"/>
      <c r="AE144" s="25"/>
      <c r="AF144" s="25"/>
      <c r="AG144" s="25"/>
      <c r="AH144" s="25"/>
      <c r="AI144" s="43"/>
      <c r="AJ144" s="42"/>
      <c r="AK144" s="1"/>
      <c r="AL144" s="1"/>
      <c r="AM144" s="1"/>
      <c r="AN144" s="1"/>
      <c r="AO144" s="10"/>
    </row>
    <row r="145" spans="2:41" x14ac:dyDescent="0.25">
      <c r="B145" s="1"/>
      <c r="C145" s="10"/>
      <c r="D145" s="28"/>
      <c r="E145" s="28"/>
      <c r="F145" s="1"/>
      <c r="G145" s="22"/>
      <c r="H145" s="43"/>
      <c r="I145" s="42"/>
      <c r="J145" s="25"/>
      <c r="K145" s="18"/>
      <c r="L145" s="1"/>
      <c r="M145" s="43"/>
      <c r="N145" s="42"/>
      <c r="O145" s="1"/>
      <c r="P145" s="1"/>
      <c r="Q145" s="1"/>
      <c r="R145" s="1"/>
      <c r="S145" s="43"/>
      <c r="T145" s="122"/>
      <c r="U145" s="96"/>
      <c r="V145" s="96"/>
      <c r="W145" s="51"/>
      <c r="X145" s="49"/>
      <c r="Y145" s="51"/>
      <c r="Z145" s="25"/>
      <c r="AA145" s="25"/>
      <c r="AB145" s="25"/>
      <c r="AC145" s="25"/>
      <c r="AD145" s="25"/>
      <c r="AE145" s="25"/>
      <c r="AF145" s="25"/>
      <c r="AG145" s="25"/>
      <c r="AH145" s="25"/>
      <c r="AI145" s="43"/>
      <c r="AJ145" s="42"/>
      <c r="AK145" s="1"/>
      <c r="AL145" s="1"/>
      <c r="AM145" s="1"/>
      <c r="AN145" s="1"/>
      <c r="AO145" s="10"/>
    </row>
    <row r="146" spans="2:41" x14ac:dyDescent="0.25">
      <c r="B146" s="1"/>
      <c r="C146" s="10"/>
      <c r="D146" s="28"/>
      <c r="E146" s="28"/>
      <c r="F146" s="1"/>
      <c r="G146" s="22"/>
      <c r="H146" s="43"/>
      <c r="I146" s="42"/>
      <c r="J146" s="25"/>
      <c r="K146" s="18"/>
      <c r="L146" s="1"/>
      <c r="M146" s="43"/>
      <c r="N146" s="42"/>
      <c r="O146" s="1"/>
      <c r="P146" s="1"/>
      <c r="Q146" s="1"/>
      <c r="R146" s="1"/>
      <c r="S146" s="43"/>
      <c r="T146" s="122"/>
      <c r="U146" s="96"/>
      <c r="V146" s="96"/>
      <c r="W146" s="51"/>
      <c r="X146" s="49"/>
      <c r="Y146" s="51"/>
      <c r="Z146" s="25"/>
      <c r="AA146" s="25"/>
      <c r="AB146" s="25"/>
      <c r="AC146" s="25"/>
      <c r="AD146" s="25"/>
      <c r="AE146" s="25"/>
      <c r="AF146" s="25"/>
      <c r="AG146" s="25"/>
      <c r="AH146" s="25"/>
      <c r="AI146" s="43"/>
      <c r="AJ146" s="42"/>
      <c r="AK146" s="1"/>
      <c r="AL146" s="1"/>
      <c r="AM146" s="1"/>
      <c r="AN146" s="1"/>
      <c r="AO146" s="10"/>
    </row>
    <row r="147" spans="2:41" x14ac:dyDescent="0.25">
      <c r="B147" s="1"/>
      <c r="C147" s="10"/>
      <c r="D147" s="28"/>
      <c r="E147" s="28"/>
      <c r="F147" s="1"/>
      <c r="G147" s="22"/>
      <c r="H147" s="43"/>
      <c r="I147" s="42"/>
      <c r="J147" s="25"/>
      <c r="K147" s="18"/>
      <c r="L147" s="1"/>
      <c r="M147" s="43"/>
      <c r="N147" s="42"/>
      <c r="O147" s="1"/>
      <c r="P147" s="1"/>
      <c r="Q147" s="1"/>
      <c r="R147" s="1"/>
      <c r="S147" s="43"/>
      <c r="T147" s="122"/>
      <c r="U147" s="96"/>
      <c r="V147" s="96"/>
      <c r="W147" s="51"/>
      <c r="X147" s="49"/>
      <c r="Y147" s="51"/>
      <c r="Z147" s="25"/>
      <c r="AA147" s="25"/>
      <c r="AB147" s="25"/>
      <c r="AC147" s="25"/>
      <c r="AD147" s="25"/>
      <c r="AE147" s="25"/>
      <c r="AF147" s="25"/>
      <c r="AG147" s="25"/>
      <c r="AH147" s="25"/>
      <c r="AI147" s="43"/>
      <c r="AJ147" s="42"/>
      <c r="AK147" s="1"/>
      <c r="AL147" s="1"/>
      <c r="AM147" s="1"/>
      <c r="AN147" s="1"/>
      <c r="AO147" s="10"/>
    </row>
    <row r="148" spans="2:41" x14ac:dyDescent="0.25">
      <c r="B148" s="1"/>
      <c r="C148" s="10"/>
      <c r="D148" s="28"/>
      <c r="E148" s="28"/>
      <c r="F148" s="1"/>
      <c r="G148" s="22"/>
      <c r="H148" s="43"/>
      <c r="I148" s="42"/>
      <c r="J148" s="25"/>
      <c r="K148" s="18"/>
      <c r="L148" s="1"/>
      <c r="M148" s="43"/>
      <c r="N148" s="42"/>
      <c r="O148" s="1"/>
      <c r="P148" s="1"/>
      <c r="Q148" s="1"/>
      <c r="R148" s="1"/>
      <c r="S148" s="43"/>
      <c r="T148" s="122"/>
      <c r="U148" s="96"/>
      <c r="V148" s="96"/>
      <c r="W148" s="51"/>
      <c r="X148" s="49"/>
      <c r="Y148" s="51"/>
      <c r="Z148" s="25"/>
      <c r="AA148" s="25"/>
      <c r="AB148" s="25"/>
      <c r="AC148" s="25"/>
      <c r="AD148" s="25"/>
      <c r="AE148" s="25"/>
      <c r="AF148" s="25"/>
      <c r="AG148" s="25"/>
      <c r="AH148" s="25"/>
      <c r="AI148" s="43"/>
      <c r="AJ148" s="42"/>
      <c r="AK148" s="1"/>
      <c r="AL148" s="1"/>
      <c r="AM148" s="1"/>
      <c r="AN148" s="1"/>
      <c r="AO148" s="10"/>
    </row>
    <row r="149" spans="2:41" x14ac:dyDescent="0.25">
      <c r="B149" s="1"/>
      <c r="C149" s="10"/>
      <c r="D149" s="28"/>
      <c r="E149" s="28"/>
      <c r="F149" s="1"/>
      <c r="G149" s="22"/>
      <c r="H149" s="43"/>
      <c r="I149" s="42"/>
      <c r="J149" s="25"/>
      <c r="K149" s="18"/>
      <c r="L149" s="1"/>
      <c r="M149" s="43"/>
      <c r="N149" s="42"/>
      <c r="O149" s="1"/>
      <c r="P149" s="1"/>
      <c r="Q149" s="1"/>
      <c r="R149" s="1"/>
      <c r="S149" s="43"/>
      <c r="T149" s="122"/>
      <c r="U149" s="96"/>
      <c r="V149" s="96"/>
      <c r="W149" s="51"/>
      <c r="X149" s="49"/>
      <c r="Y149" s="51"/>
      <c r="Z149" s="25"/>
      <c r="AA149" s="25"/>
      <c r="AB149" s="25"/>
      <c r="AC149" s="25"/>
      <c r="AD149" s="25"/>
      <c r="AE149" s="25"/>
      <c r="AF149" s="25"/>
      <c r="AG149" s="25"/>
      <c r="AH149" s="25"/>
      <c r="AI149" s="43"/>
      <c r="AJ149" s="42"/>
      <c r="AK149" s="1"/>
      <c r="AL149" s="1"/>
      <c r="AM149" s="1"/>
      <c r="AN149" s="1"/>
      <c r="AO149" s="10"/>
    </row>
    <row r="150" spans="2:41" x14ac:dyDescent="0.25">
      <c r="B150" s="1"/>
      <c r="C150" s="10"/>
      <c r="D150" s="28"/>
      <c r="E150" s="28"/>
      <c r="F150" s="1"/>
      <c r="G150" s="22"/>
      <c r="H150" s="43"/>
      <c r="I150" s="42"/>
      <c r="J150" s="25"/>
      <c r="K150" s="18"/>
      <c r="L150" s="1"/>
      <c r="M150" s="43"/>
      <c r="N150" s="42"/>
      <c r="O150" s="1"/>
      <c r="P150" s="1"/>
      <c r="Q150" s="1"/>
      <c r="R150" s="1"/>
      <c r="S150" s="43"/>
      <c r="T150" s="122"/>
      <c r="U150" s="96"/>
      <c r="V150" s="96"/>
      <c r="W150" s="51"/>
      <c r="X150" s="49"/>
      <c r="Y150" s="51"/>
      <c r="Z150" s="25"/>
      <c r="AA150" s="25"/>
      <c r="AB150" s="25"/>
      <c r="AC150" s="25"/>
      <c r="AD150" s="25"/>
      <c r="AE150" s="25"/>
      <c r="AF150" s="25"/>
      <c r="AG150" s="25"/>
      <c r="AH150" s="25"/>
      <c r="AI150" s="43"/>
      <c r="AJ150" s="42"/>
      <c r="AK150" s="1"/>
      <c r="AL150" s="1"/>
      <c r="AM150" s="1"/>
      <c r="AN150" s="1"/>
      <c r="AO150" s="10"/>
    </row>
    <row r="151" spans="2:41" x14ac:dyDescent="0.25">
      <c r="B151" s="1"/>
      <c r="C151" s="10"/>
      <c r="D151" s="28"/>
      <c r="E151" s="28"/>
      <c r="F151" s="1"/>
      <c r="G151" s="22"/>
      <c r="H151" s="43"/>
      <c r="I151" s="42"/>
      <c r="J151" s="25"/>
      <c r="K151" s="18"/>
      <c r="L151" s="1"/>
      <c r="M151" s="43"/>
      <c r="N151" s="42"/>
      <c r="O151" s="1"/>
      <c r="P151" s="1"/>
      <c r="Q151" s="1"/>
      <c r="R151" s="1"/>
      <c r="S151" s="43"/>
      <c r="T151" s="122"/>
      <c r="U151" s="96"/>
      <c r="V151" s="96"/>
      <c r="W151" s="51"/>
      <c r="X151" s="49"/>
      <c r="Y151" s="51"/>
      <c r="Z151" s="25"/>
      <c r="AA151" s="25"/>
      <c r="AB151" s="25"/>
      <c r="AC151" s="25"/>
      <c r="AD151" s="25"/>
      <c r="AE151" s="25"/>
      <c r="AF151" s="25"/>
      <c r="AG151" s="25"/>
      <c r="AH151" s="25"/>
      <c r="AI151" s="43"/>
      <c r="AJ151" s="42"/>
      <c r="AK151" s="1"/>
      <c r="AL151" s="1"/>
      <c r="AM151" s="1"/>
      <c r="AN151" s="1"/>
      <c r="AO151" s="10"/>
    </row>
    <row r="152" spans="2:41" x14ac:dyDescent="0.25">
      <c r="B152" s="1"/>
      <c r="C152" s="10"/>
      <c r="D152" s="28"/>
      <c r="E152" s="28"/>
      <c r="F152" s="1"/>
      <c r="G152" s="22"/>
      <c r="H152" s="43"/>
      <c r="I152" s="42"/>
      <c r="J152" s="25"/>
      <c r="K152" s="18"/>
      <c r="L152" s="1"/>
      <c r="M152" s="43"/>
      <c r="N152" s="42"/>
      <c r="O152" s="1"/>
      <c r="P152" s="1"/>
      <c r="Q152" s="1"/>
      <c r="R152" s="1"/>
      <c r="S152" s="43"/>
      <c r="T152" s="122"/>
      <c r="U152" s="96"/>
      <c r="V152" s="96"/>
      <c r="W152" s="51"/>
      <c r="X152" s="49"/>
      <c r="Y152" s="51"/>
      <c r="Z152" s="25"/>
      <c r="AA152" s="25"/>
      <c r="AB152" s="25"/>
      <c r="AC152" s="25"/>
      <c r="AD152" s="25"/>
      <c r="AE152" s="25"/>
      <c r="AF152" s="25"/>
      <c r="AG152" s="25"/>
      <c r="AH152" s="25"/>
      <c r="AI152" s="43"/>
      <c r="AJ152" s="42"/>
      <c r="AK152" s="1"/>
      <c r="AL152" s="1"/>
      <c r="AM152" s="1"/>
      <c r="AN152" s="1"/>
      <c r="AO152" s="10"/>
    </row>
    <row r="153" spans="2:41" x14ac:dyDescent="0.25">
      <c r="B153" s="1"/>
      <c r="C153" s="10"/>
      <c r="D153" s="28"/>
      <c r="E153" s="28"/>
      <c r="F153" s="1"/>
      <c r="G153" s="22"/>
      <c r="H153" s="43"/>
      <c r="I153" s="42"/>
      <c r="J153" s="25"/>
      <c r="K153" s="18"/>
      <c r="L153" s="1"/>
      <c r="M153" s="43"/>
      <c r="N153" s="42"/>
      <c r="O153" s="1"/>
      <c r="P153" s="1"/>
      <c r="Q153" s="1"/>
      <c r="R153" s="1"/>
      <c r="S153" s="43"/>
      <c r="T153" s="122"/>
      <c r="U153" s="96"/>
      <c r="V153" s="96"/>
      <c r="W153" s="51"/>
      <c r="X153" s="49"/>
      <c r="Y153" s="51"/>
      <c r="Z153" s="25"/>
      <c r="AA153" s="25"/>
      <c r="AB153" s="25"/>
      <c r="AC153" s="25"/>
      <c r="AD153" s="25"/>
      <c r="AE153" s="25"/>
      <c r="AF153" s="25"/>
      <c r="AG153" s="25"/>
      <c r="AH153" s="25"/>
      <c r="AI153" s="43"/>
      <c r="AJ153" s="42"/>
      <c r="AK153" s="1"/>
      <c r="AL153" s="1"/>
      <c r="AM153" s="1"/>
      <c r="AN153" s="1"/>
      <c r="AO153" s="10"/>
    </row>
    <row r="154" spans="2:41" x14ac:dyDescent="0.25">
      <c r="J154" s="25"/>
      <c r="K154" s="18"/>
      <c r="AA154" s="25"/>
      <c r="AB154" s="25"/>
      <c r="AC154" s="25"/>
      <c r="AD154" s="25"/>
      <c r="AE154" s="25"/>
      <c r="AF154" s="25"/>
      <c r="AG154" s="25"/>
      <c r="AH154" s="25"/>
      <c r="AI154" s="43"/>
      <c r="AJ154" s="42"/>
    </row>
  </sheetData>
  <mergeCells count="16">
    <mergeCell ref="A12:E12"/>
    <mergeCell ref="A13:D13"/>
    <mergeCell ref="A14:D14"/>
    <mergeCell ref="AA6:AJ6"/>
    <mergeCell ref="AA5:AJ5"/>
    <mergeCell ref="AK6:AO6"/>
    <mergeCell ref="AK5:AO5"/>
    <mergeCell ref="O3:T3"/>
    <mergeCell ref="AK3:AN3"/>
    <mergeCell ref="B3:C3"/>
    <mergeCell ref="J3:K3"/>
    <mergeCell ref="D3:G3"/>
    <mergeCell ref="X3:AJ3"/>
    <mergeCell ref="L3:N3"/>
    <mergeCell ref="H3:I3"/>
    <mergeCell ref="U3:W3"/>
  </mergeCells>
  <dataValidations count="7">
    <dataValidation allowBlank="1" showInputMessage="1" showErrorMessage="1" prompt="In Ontario in the 2nd interim report, &quot;Other&quot; includes hospices, retirement homes, seniors’ residences, and assisted living facilities." sqref="S8"/>
    <dataValidation allowBlank="1" showInputMessage="1" showErrorMessage="1" promptTitle="Note" prompt="In Ontario in the 2nd interim report, &quot;Hospice&quot; was included under &quot;Other&quot;." sqref="Q8"/>
    <dataValidation allowBlank="1" showInputMessage="1" showErrorMessage="1" promptTitle="Note" prompt="1st &amp; 2nd Reports: hospice; clinician office; facility; undisclosed; 3rd Report: retirement homes; assisted or supportive living; ambulatory setting; day program space; clinician’s office; funeral home; hotel/motel; undisclosed." sqref="S4"/>
    <dataValidation allowBlank="1" showInputMessage="1" showErrorMessage="1" promptTitle="Note" prompt="Reported as 75%.  Converted here to 75% of &quot;Outcome: Provided.&quot;" sqref="U6"/>
    <dataValidation allowBlank="1" showInputMessage="1" showErrorMessage="1" promptTitle="Note" prompt="Reported as 25%.  Converted here to 25% of &quot;Outcome: Provided.&quot;" sqref="V6:W6"/>
    <dataValidation allowBlank="1" showInputMessage="1" showErrorMessage="1" promptTitle="Note" prompt="Reported as 48%.  Converted here to 48% of &quot;Outcome: Provided.&quot;" sqref="X6"/>
    <dataValidation allowBlank="1" showInputMessage="1" showErrorMessage="1" promptTitle="Note" prompt="Reported as 52%.  Converted here to 52% of &quot;Outcome: Provided.&quot;" sqref="Y6"/>
  </dataValidations>
  <hyperlinks>
    <hyperlink ref="A6" r:id="rId1"/>
    <hyperlink ref="A8" r:id="rId2"/>
    <hyperlink ref="A9" r:id="rId3"/>
    <hyperlink ref="A1" location="Introduction!A1" display="Contents"/>
  </hyperlinks>
  <pageMargins left="0.7" right="0.7" top="0.75" bottom="0.75" header="0.3" footer="0.3"/>
  <pageSetup orientation="portrait" horizontalDpi="0" verticalDpi="0"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57"/>
  <sheetViews>
    <sheetView workbookViewId="0">
      <selection activeCell="B3" sqref="B3:C3"/>
    </sheetView>
  </sheetViews>
  <sheetFormatPr defaultRowHeight="15" x14ac:dyDescent="0.25"/>
  <cols>
    <col min="1" max="1" width="27.85546875" customWidth="1"/>
    <col min="2" max="2" width="22" customWidth="1"/>
    <col min="3" max="3" width="18.7109375" style="4" customWidth="1"/>
    <col min="4" max="4" width="18.7109375" style="26" customWidth="1"/>
    <col min="5" max="5" width="17" style="26" customWidth="1"/>
    <col min="6" max="6" width="14.140625" customWidth="1"/>
    <col min="7" max="7" width="17" style="4" customWidth="1"/>
    <col min="8" max="8" width="14.140625" style="26" customWidth="1"/>
    <col min="9" max="9" width="12.28515625" style="4" customWidth="1"/>
    <col min="10" max="10" width="12.85546875" style="26" customWidth="1"/>
    <col min="11" max="11" width="15.28515625" style="4" customWidth="1"/>
    <col min="12" max="12" width="12.140625" customWidth="1"/>
    <col min="13" max="13" width="17.85546875" style="26" customWidth="1"/>
    <col min="14" max="14" width="14.140625" style="4" customWidth="1"/>
    <col min="16" max="16" width="10" customWidth="1"/>
    <col min="17" max="17" width="9.85546875" customWidth="1"/>
    <col min="18" max="18" width="17.5703125" customWidth="1"/>
    <col min="19" max="19" width="9.140625" style="26"/>
    <col min="20" max="20" width="15.5703125" style="4" customWidth="1"/>
    <col min="21" max="21" width="15" customWidth="1"/>
    <col min="22" max="22" width="17.28515625" style="26" customWidth="1"/>
    <col min="23" max="23" width="17.28515625" style="107" customWidth="1"/>
    <col min="25" max="25" width="9.140625" style="4"/>
    <col min="26" max="35" width="9.140625" style="26"/>
    <col min="36" max="36" width="10.140625" style="4" customWidth="1"/>
    <col min="38" max="38" width="24.140625" customWidth="1"/>
    <col min="39" max="39" width="24.85546875" customWidth="1"/>
    <col min="41" max="41" width="15.140625" style="4" customWidth="1"/>
  </cols>
  <sheetData>
    <row r="1" spans="1:42" s="224" customFormat="1" x14ac:dyDescent="0.25">
      <c r="A1" s="283" t="s">
        <v>119</v>
      </c>
      <c r="C1" s="107"/>
      <c r="D1" s="229"/>
      <c r="E1" s="229"/>
      <c r="G1" s="107"/>
      <c r="H1" s="229"/>
      <c r="I1" s="107"/>
      <c r="J1" s="229"/>
      <c r="K1" s="107"/>
      <c r="M1" s="229"/>
      <c r="N1" s="107"/>
      <c r="S1" s="229"/>
      <c r="T1" s="107"/>
      <c r="V1" s="229"/>
      <c r="W1" s="107"/>
      <c r="Y1" s="229"/>
      <c r="Z1" s="229"/>
      <c r="AA1" s="229"/>
      <c r="AB1" s="229"/>
      <c r="AC1" s="229"/>
      <c r="AD1" s="229"/>
      <c r="AE1" s="229"/>
      <c r="AF1" s="229"/>
      <c r="AG1" s="229"/>
      <c r="AH1" s="229"/>
      <c r="AI1" s="229"/>
      <c r="AJ1" s="107"/>
      <c r="AO1" s="107"/>
    </row>
    <row r="2" spans="1:42" s="106" customFormat="1" ht="20.25" thickBot="1" x14ac:dyDescent="0.3">
      <c r="A2" s="39" t="s">
        <v>92</v>
      </c>
      <c r="C2" s="107"/>
      <c r="D2" s="26"/>
      <c r="E2" s="26"/>
      <c r="G2" s="107"/>
      <c r="H2" s="26"/>
      <c r="I2" s="107"/>
      <c r="J2" s="26"/>
      <c r="K2" s="107"/>
      <c r="M2" s="26"/>
      <c r="N2" s="107"/>
      <c r="S2" s="26"/>
      <c r="T2" s="107"/>
      <c r="V2" s="26"/>
      <c r="W2" s="107"/>
      <c r="Y2" s="26"/>
      <c r="Z2" s="26"/>
      <c r="AA2" s="26"/>
      <c r="AB2" s="26"/>
      <c r="AC2" s="26"/>
      <c r="AD2" s="26"/>
      <c r="AE2" s="26"/>
      <c r="AF2" s="26"/>
      <c r="AG2" s="26"/>
      <c r="AH2" s="26"/>
      <c r="AI2" s="26"/>
      <c r="AJ2" s="107"/>
      <c r="AO2" s="107"/>
    </row>
    <row r="3" spans="1:42" s="2" customFormat="1" ht="21" thickTop="1" thickBot="1" x14ac:dyDescent="0.3">
      <c r="A3" s="39" t="s">
        <v>77</v>
      </c>
      <c r="B3" s="507" t="s">
        <v>25</v>
      </c>
      <c r="C3" s="506"/>
      <c r="D3" s="505" t="s">
        <v>42</v>
      </c>
      <c r="E3" s="507"/>
      <c r="F3" s="507"/>
      <c r="G3" s="506"/>
      <c r="H3" s="505" t="s">
        <v>71</v>
      </c>
      <c r="I3" s="506"/>
      <c r="J3" s="505" t="s">
        <v>75</v>
      </c>
      <c r="K3" s="506"/>
      <c r="L3" s="508" t="s">
        <v>67</v>
      </c>
      <c r="M3" s="509"/>
      <c r="N3" s="510"/>
      <c r="O3" s="505" t="s">
        <v>37</v>
      </c>
      <c r="P3" s="507"/>
      <c r="Q3" s="507"/>
      <c r="R3" s="507"/>
      <c r="S3" s="507"/>
      <c r="T3" s="506"/>
      <c r="U3" s="505" t="s">
        <v>38</v>
      </c>
      <c r="V3" s="507"/>
      <c r="W3" s="506"/>
      <c r="X3" s="505" t="s">
        <v>55</v>
      </c>
      <c r="Y3" s="507"/>
      <c r="Z3" s="507"/>
      <c r="AA3" s="507"/>
      <c r="AB3" s="507"/>
      <c r="AC3" s="507"/>
      <c r="AD3" s="507"/>
      <c r="AE3" s="507"/>
      <c r="AF3" s="507"/>
      <c r="AG3" s="507"/>
      <c r="AH3" s="507"/>
      <c r="AI3" s="507"/>
      <c r="AJ3" s="506"/>
      <c r="AK3" s="504" t="s">
        <v>32</v>
      </c>
      <c r="AL3" s="504"/>
      <c r="AM3" s="504"/>
      <c r="AN3" s="504"/>
      <c r="AO3" s="40"/>
      <c r="AP3" s="39"/>
    </row>
    <row r="4" spans="1:42" ht="39.75" customHeight="1" thickTop="1" thickBot="1" x14ac:dyDescent="0.3">
      <c r="A4" s="502" t="s">
        <v>93</v>
      </c>
      <c r="B4" s="7" t="s">
        <v>20</v>
      </c>
      <c r="C4" s="8" t="s">
        <v>19</v>
      </c>
      <c r="D4" s="46" t="s">
        <v>65</v>
      </c>
      <c r="E4" s="31" t="s">
        <v>60</v>
      </c>
      <c r="F4" s="7" t="s">
        <v>108</v>
      </c>
      <c r="G4" s="8" t="s">
        <v>21</v>
      </c>
      <c r="H4" s="23" t="s">
        <v>69</v>
      </c>
      <c r="I4" s="61" t="s">
        <v>70</v>
      </c>
      <c r="J4" s="23" t="s">
        <v>44</v>
      </c>
      <c r="K4" s="61" t="s">
        <v>43</v>
      </c>
      <c r="L4" s="7" t="s">
        <v>33</v>
      </c>
      <c r="M4" s="27" t="s">
        <v>27</v>
      </c>
      <c r="N4" s="9" t="s">
        <v>68</v>
      </c>
      <c r="O4" s="7" t="s">
        <v>2</v>
      </c>
      <c r="P4" s="7" t="s">
        <v>22</v>
      </c>
      <c r="Q4" s="7" t="s">
        <v>23</v>
      </c>
      <c r="R4" s="30" t="s">
        <v>45</v>
      </c>
      <c r="S4" s="23" t="s">
        <v>24</v>
      </c>
      <c r="T4" s="154" t="s">
        <v>41</v>
      </c>
      <c r="U4" s="7" t="s">
        <v>6</v>
      </c>
      <c r="V4" s="27" t="s">
        <v>5</v>
      </c>
      <c r="W4" s="61" t="s">
        <v>98</v>
      </c>
      <c r="X4" s="7" t="s">
        <v>3</v>
      </c>
      <c r="Y4" s="9" t="s">
        <v>4</v>
      </c>
      <c r="Z4" s="27" t="s">
        <v>28</v>
      </c>
      <c r="AA4" s="23" t="s">
        <v>46</v>
      </c>
      <c r="AB4" s="23" t="s">
        <v>47</v>
      </c>
      <c r="AC4" s="23" t="s">
        <v>48</v>
      </c>
      <c r="AD4" s="23" t="s">
        <v>49</v>
      </c>
      <c r="AE4" s="23" t="s">
        <v>50</v>
      </c>
      <c r="AF4" s="23" t="s">
        <v>51</v>
      </c>
      <c r="AG4" s="23" t="s">
        <v>52</v>
      </c>
      <c r="AH4" s="23" t="s">
        <v>53</v>
      </c>
      <c r="AI4" s="23" t="s">
        <v>54</v>
      </c>
      <c r="AJ4" s="29" t="s">
        <v>41</v>
      </c>
      <c r="AK4" s="7" t="s">
        <v>29</v>
      </c>
      <c r="AL4" s="7" t="s">
        <v>30</v>
      </c>
      <c r="AM4" s="7" t="s">
        <v>31</v>
      </c>
      <c r="AN4" s="7" t="s">
        <v>24</v>
      </c>
      <c r="AO4" s="37" t="s">
        <v>63</v>
      </c>
    </row>
    <row r="5" spans="1:42" ht="18" thickTop="1" x14ac:dyDescent="0.25">
      <c r="A5" s="503"/>
      <c r="B5" s="1"/>
      <c r="C5" s="10"/>
      <c r="D5" s="28"/>
      <c r="E5" s="28"/>
      <c r="F5" s="1"/>
      <c r="G5" s="22"/>
      <c r="H5" s="43"/>
      <c r="I5" s="42"/>
      <c r="J5" s="24"/>
      <c r="K5" s="11"/>
      <c r="L5" s="1"/>
      <c r="M5" s="43"/>
      <c r="N5" s="42"/>
      <c r="O5" s="1"/>
      <c r="P5" s="1"/>
      <c r="Q5" s="1"/>
      <c r="R5" s="1"/>
      <c r="S5" s="43"/>
      <c r="T5" s="42"/>
      <c r="U5" s="1"/>
      <c r="V5" s="124"/>
      <c r="W5" s="122"/>
      <c r="X5" s="1"/>
      <c r="Y5" s="18"/>
      <c r="Z5" s="25"/>
      <c r="AA5" s="24"/>
      <c r="AB5" s="24"/>
      <c r="AC5" s="24"/>
      <c r="AD5" s="24"/>
      <c r="AE5" s="24"/>
      <c r="AF5" s="24"/>
      <c r="AG5" s="24"/>
      <c r="AH5" s="24"/>
      <c r="AI5" s="24"/>
      <c r="AJ5" s="11"/>
      <c r="AK5" s="1"/>
      <c r="AL5" s="1"/>
      <c r="AM5" s="1"/>
      <c r="AN5" s="1"/>
      <c r="AO5" s="10"/>
    </row>
    <row r="6" spans="1:42" x14ac:dyDescent="0.25">
      <c r="A6" s="503"/>
      <c r="B6" s="1"/>
      <c r="C6" s="10"/>
      <c r="D6" s="28"/>
      <c r="E6" s="28"/>
      <c r="F6" s="1"/>
      <c r="G6" s="22"/>
      <c r="H6" s="43"/>
      <c r="I6" s="42"/>
      <c r="J6" s="25"/>
      <c r="K6" s="18"/>
      <c r="L6" s="1"/>
      <c r="M6" s="43"/>
      <c r="N6" s="42"/>
      <c r="O6" s="1"/>
      <c r="P6" s="1"/>
      <c r="Q6" s="1"/>
      <c r="R6" s="1"/>
      <c r="S6" s="43"/>
      <c r="T6" s="42"/>
      <c r="U6" s="1"/>
      <c r="V6" s="124"/>
      <c r="W6" s="122"/>
      <c r="X6" s="1"/>
      <c r="Y6" s="18"/>
      <c r="Z6" s="25"/>
      <c r="AA6" s="25"/>
      <c r="AB6" s="25"/>
      <c r="AC6" s="25"/>
      <c r="AD6" s="25"/>
      <c r="AE6" s="25"/>
      <c r="AF6" s="25"/>
      <c r="AG6" s="25"/>
      <c r="AH6" s="25"/>
      <c r="AI6" s="43"/>
      <c r="AJ6" s="42"/>
      <c r="AK6" s="1"/>
      <c r="AL6" s="1"/>
      <c r="AM6" s="1"/>
      <c r="AN6" s="1"/>
      <c r="AO6" s="10"/>
    </row>
    <row r="7" spans="1:42" x14ac:dyDescent="0.25">
      <c r="A7" s="503"/>
      <c r="B7" s="1"/>
      <c r="C7" s="10"/>
      <c r="D7" s="28"/>
      <c r="E7" s="28"/>
      <c r="F7" s="1"/>
      <c r="G7" s="22"/>
      <c r="H7" s="43"/>
      <c r="I7" s="42"/>
      <c r="J7" s="25"/>
      <c r="K7" s="18"/>
      <c r="L7" s="1"/>
      <c r="M7" s="43"/>
      <c r="N7" s="42"/>
      <c r="O7" s="1"/>
      <c r="P7" s="1"/>
      <c r="Q7" s="1"/>
      <c r="R7" s="1"/>
      <c r="S7" s="43"/>
      <c r="T7" s="42"/>
      <c r="U7" s="1"/>
      <c r="V7" s="124"/>
      <c r="W7" s="122"/>
      <c r="X7" s="1"/>
      <c r="Y7" s="18"/>
      <c r="Z7" s="25"/>
      <c r="AA7" s="25"/>
      <c r="AB7" s="25"/>
      <c r="AC7" s="25"/>
      <c r="AD7" s="25"/>
      <c r="AE7" s="25"/>
      <c r="AF7" s="25"/>
      <c r="AG7" s="25"/>
      <c r="AH7" s="25"/>
      <c r="AI7" s="43"/>
      <c r="AJ7" s="42"/>
      <c r="AK7" s="1"/>
      <c r="AL7" s="1"/>
      <c r="AM7" s="1"/>
      <c r="AN7" s="1"/>
      <c r="AO7" s="10"/>
    </row>
    <row r="8" spans="1:42" x14ac:dyDescent="0.25">
      <c r="A8" s="330"/>
      <c r="B8" s="1"/>
      <c r="C8" s="10"/>
      <c r="D8" s="28"/>
      <c r="E8" s="28"/>
      <c r="F8" s="1"/>
      <c r="G8" s="22"/>
      <c r="H8" s="43"/>
      <c r="I8" s="42"/>
      <c r="J8" s="25"/>
      <c r="K8" s="18"/>
      <c r="L8" s="1"/>
      <c r="M8" s="43"/>
      <c r="N8" s="42"/>
      <c r="O8" s="1"/>
      <c r="P8" s="1"/>
      <c r="Q8" s="1"/>
      <c r="R8" s="1"/>
      <c r="S8" s="43"/>
      <c r="T8" s="42"/>
      <c r="U8" s="1"/>
      <c r="V8" s="124"/>
      <c r="W8" s="122"/>
      <c r="X8" s="1"/>
      <c r="Y8" s="18"/>
      <c r="Z8" s="25"/>
      <c r="AA8" s="25"/>
      <c r="AB8" s="25"/>
      <c r="AC8" s="25"/>
      <c r="AD8" s="25"/>
      <c r="AE8" s="25"/>
      <c r="AF8" s="25"/>
      <c r="AG8" s="25"/>
      <c r="AH8" s="25"/>
      <c r="AI8" s="43"/>
      <c r="AJ8" s="42"/>
      <c r="AK8" s="1"/>
      <c r="AL8" s="1"/>
      <c r="AM8" s="1"/>
      <c r="AN8" s="1"/>
      <c r="AO8" s="10"/>
    </row>
    <row r="9" spans="1:42" x14ac:dyDescent="0.25">
      <c r="A9" s="330"/>
      <c r="B9" s="1"/>
      <c r="C9" s="10"/>
      <c r="D9" s="28"/>
      <c r="E9" s="28"/>
      <c r="F9" s="1"/>
      <c r="G9" s="22"/>
      <c r="H9" s="43"/>
      <c r="I9" s="42"/>
      <c r="J9" s="25"/>
      <c r="K9" s="18"/>
      <c r="L9" s="1"/>
      <c r="M9" s="43"/>
      <c r="N9" s="42"/>
      <c r="O9" s="1"/>
      <c r="P9" s="1"/>
      <c r="Q9" s="1"/>
      <c r="R9" s="1"/>
      <c r="S9" s="43"/>
      <c r="T9" s="42"/>
      <c r="U9" s="1"/>
      <c r="V9" s="124"/>
      <c r="W9" s="122"/>
      <c r="X9" s="1"/>
      <c r="Y9" s="18"/>
      <c r="Z9" s="25"/>
      <c r="AA9" s="25"/>
      <c r="AB9" s="25"/>
      <c r="AC9" s="25"/>
      <c r="AD9" s="25"/>
      <c r="AE9" s="25"/>
      <c r="AF9" s="25"/>
      <c r="AG9" s="25"/>
      <c r="AH9" s="25"/>
      <c r="AI9" s="43"/>
      <c r="AJ9" s="42"/>
      <c r="AK9" s="1"/>
      <c r="AL9" s="1"/>
      <c r="AM9" s="1"/>
      <c r="AN9" s="1"/>
      <c r="AO9" s="10"/>
    </row>
    <row r="10" spans="1:42" x14ac:dyDescent="0.25">
      <c r="A10" s="330"/>
      <c r="B10" s="1"/>
      <c r="C10" s="10"/>
      <c r="D10" s="28"/>
      <c r="E10" s="28"/>
      <c r="F10" s="1"/>
      <c r="G10" s="22"/>
      <c r="H10" s="43"/>
      <c r="I10" s="42"/>
      <c r="J10" s="25"/>
      <c r="K10" s="18"/>
      <c r="L10" s="1"/>
      <c r="M10" s="43"/>
      <c r="N10" s="42"/>
      <c r="O10" s="1"/>
      <c r="P10" s="1"/>
      <c r="Q10" s="1"/>
      <c r="R10" s="1"/>
      <c r="S10" s="43"/>
      <c r="T10" s="42"/>
      <c r="U10" s="1"/>
      <c r="V10" s="124"/>
      <c r="W10" s="122"/>
      <c r="X10" s="1"/>
      <c r="Y10" s="18"/>
      <c r="Z10" s="25"/>
      <c r="AA10" s="25"/>
      <c r="AB10" s="25"/>
      <c r="AC10" s="25"/>
      <c r="AD10" s="25"/>
      <c r="AE10" s="25"/>
      <c r="AF10" s="25"/>
      <c r="AG10" s="25"/>
      <c r="AH10" s="25"/>
      <c r="AI10" s="43"/>
      <c r="AJ10" s="42"/>
      <c r="AK10" s="1"/>
      <c r="AL10" s="1"/>
      <c r="AM10" s="1"/>
      <c r="AN10" s="1"/>
      <c r="AO10" s="10"/>
    </row>
    <row r="11" spans="1:42" x14ac:dyDescent="0.25">
      <c r="B11" s="1"/>
      <c r="C11" s="10"/>
      <c r="D11" s="28"/>
      <c r="E11" s="28"/>
      <c r="F11" s="1"/>
      <c r="G11" s="22"/>
      <c r="H11" s="43"/>
      <c r="I11" s="42"/>
      <c r="J11" s="25"/>
      <c r="K11" s="18"/>
      <c r="L11" s="1"/>
      <c r="M11" s="43"/>
      <c r="N11" s="42"/>
      <c r="O11" s="1"/>
      <c r="P11" s="1"/>
      <c r="Q11" s="1"/>
      <c r="R11" s="1"/>
      <c r="S11" s="43"/>
      <c r="T11" s="42"/>
      <c r="U11" s="1"/>
      <c r="V11" s="124"/>
      <c r="W11" s="122"/>
      <c r="X11" s="1"/>
      <c r="Y11" s="18"/>
      <c r="Z11" s="25"/>
      <c r="AA11" s="25"/>
      <c r="AB11" s="25"/>
      <c r="AC11" s="25"/>
      <c r="AD11" s="25"/>
      <c r="AE11" s="25"/>
      <c r="AF11" s="25"/>
      <c r="AG11" s="25"/>
      <c r="AH11" s="25"/>
      <c r="AI11" s="43"/>
      <c r="AJ11" s="42"/>
      <c r="AK11" s="1"/>
      <c r="AL11" s="1"/>
      <c r="AM11" s="1"/>
      <c r="AN11" s="1"/>
      <c r="AO11" s="10"/>
    </row>
    <row r="12" spans="1:42" x14ac:dyDescent="0.25">
      <c r="B12" s="1"/>
      <c r="C12" s="10"/>
      <c r="D12" s="28"/>
      <c r="E12" s="28"/>
      <c r="F12" s="1"/>
      <c r="G12" s="22"/>
      <c r="H12" s="43"/>
      <c r="I12" s="42"/>
      <c r="J12" s="25"/>
      <c r="K12" s="18"/>
      <c r="L12" s="1"/>
      <c r="M12" s="43"/>
      <c r="N12" s="42"/>
      <c r="O12" s="1"/>
      <c r="P12" s="1"/>
      <c r="Q12" s="1"/>
      <c r="R12" s="1"/>
      <c r="S12" s="43"/>
      <c r="T12" s="42"/>
      <c r="U12" s="1"/>
      <c r="V12" s="124"/>
      <c r="W12" s="122"/>
      <c r="X12" s="1"/>
      <c r="Y12" s="18"/>
      <c r="Z12" s="25"/>
      <c r="AA12" s="25"/>
      <c r="AB12" s="25"/>
      <c r="AC12" s="25"/>
      <c r="AD12" s="25"/>
      <c r="AE12" s="25"/>
      <c r="AF12" s="25"/>
      <c r="AG12" s="25"/>
      <c r="AH12" s="25"/>
      <c r="AI12" s="43"/>
      <c r="AJ12" s="42"/>
      <c r="AK12" s="1"/>
      <c r="AL12" s="1"/>
      <c r="AM12" s="1"/>
      <c r="AN12" s="1"/>
      <c r="AO12" s="10"/>
    </row>
    <row r="13" spans="1:42" x14ac:dyDescent="0.25">
      <c r="B13" s="1"/>
      <c r="C13" s="10"/>
      <c r="D13" s="28"/>
      <c r="E13" s="28"/>
      <c r="F13" s="1"/>
      <c r="G13" s="22"/>
      <c r="H13" s="43"/>
      <c r="I13" s="42"/>
      <c r="J13" s="25"/>
      <c r="K13" s="18"/>
      <c r="L13" s="1"/>
      <c r="M13" s="43"/>
      <c r="N13" s="42"/>
      <c r="O13" s="1"/>
      <c r="P13" s="1"/>
      <c r="Q13" s="1"/>
      <c r="R13" s="1"/>
      <c r="S13" s="43"/>
      <c r="T13" s="42"/>
      <c r="U13" s="1"/>
      <c r="V13" s="124"/>
      <c r="W13" s="122"/>
      <c r="X13" s="1"/>
      <c r="Y13" s="18"/>
      <c r="Z13" s="25"/>
      <c r="AA13" s="25"/>
      <c r="AB13" s="25"/>
      <c r="AC13" s="25"/>
      <c r="AD13" s="25"/>
      <c r="AE13" s="25"/>
      <c r="AF13" s="25"/>
      <c r="AG13" s="25"/>
      <c r="AH13" s="25"/>
      <c r="AI13" s="43"/>
      <c r="AJ13" s="42"/>
      <c r="AK13" s="1"/>
      <c r="AL13" s="1"/>
      <c r="AM13" s="1"/>
      <c r="AN13" s="1"/>
      <c r="AO13" s="10"/>
    </row>
    <row r="14" spans="1:42" x14ac:dyDescent="0.25">
      <c r="B14" s="1"/>
      <c r="C14" s="10"/>
      <c r="D14" s="28"/>
      <c r="E14" s="28"/>
      <c r="F14" s="1"/>
      <c r="G14" s="22"/>
      <c r="H14" s="43"/>
      <c r="I14" s="42"/>
      <c r="J14" s="25"/>
      <c r="K14" s="18"/>
      <c r="L14" s="1"/>
      <c r="M14" s="43"/>
      <c r="N14" s="42"/>
      <c r="O14" s="1"/>
      <c r="P14" s="1"/>
      <c r="Q14" s="1"/>
      <c r="R14" s="1"/>
      <c r="S14" s="43"/>
      <c r="T14" s="42"/>
      <c r="U14" s="1"/>
      <c r="V14" s="124"/>
      <c r="W14" s="122"/>
      <c r="X14" s="1"/>
      <c r="Y14" s="18"/>
      <c r="Z14" s="25"/>
      <c r="AA14" s="25"/>
      <c r="AB14" s="25"/>
      <c r="AC14" s="25"/>
      <c r="AD14" s="25"/>
      <c r="AE14" s="25"/>
      <c r="AF14" s="25"/>
      <c r="AG14" s="25"/>
      <c r="AH14" s="25"/>
      <c r="AI14" s="43"/>
      <c r="AJ14" s="42"/>
      <c r="AK14" s="1"/>
      <c r="AL14" s="1"/>
      <c r="AM14" s="1"/>
      <c r="AN14" s="1"/>
      <c r="AO14" s="10"/>
    </row>
    <row r="15" spans="1:42" x14ac:dyDescent="0.25">
      <c r="B15" s="1"/>
      <c r="C15" s="10"/>
      <c r="D15" s="28"/>
      <c r="E15" s="28"/>
      <c r="F15" s="1"/>
      <c r="G15" s="22"/>
      <c r="H15" s="43"/>
      <c r="I15" s="42"/>
      <c r="J15" s="25"/>
      <c r="K15" s="18"/>
      <c r="L15" s="1"/>
      <c r="M15" s="43"/>
      <c r="N15" s="42"/>
      <c r="O15" s="1"/>
      <c r="P15" s="1"/>
      <c r="Q15" s="1"/>
      <c r="R15" s="1"/>
      <c r="S15" s="43"/>
      <c r="T15" s="42"/>
      <c r="U15" s="1"/>
      <c r="V15" s="124"/>
      <c r="W15" s="122"/>
      <c r="X15" s="1"/>
      <c r="Y15" s="18"/>
      <c r="Z15" s="25"/>
      <c r="AA15" s="25"/>
      <c r="AB15" s="25"/>
      <c r="AC15" s="25"/>
      <c r="AD15" s="25"/>
      <c r="AE15" s="25"/>
      <c r="AF15" s="25"/>
      <c r="AG15" s="25"/>
      <c r="AH15" s="25"/>
      <c r="AI15" s="43"/>
      <c r="AJ15" s="42"/>
      <c r="AK15" s="1"/>
      <c r="AL15" s="1"/>
      <c r="AM15" s="1"/>
      <c r="AN15" s="1"/>
      <c r="AO15" s="10"/>
    </row>
    <row r="16" spans="1:42" x14ac:dyDescent="0.25">
      <c r="B16" s="1"/>
      <c r="C16" s="10"/>
      <c r="D16" s="28"/>
      <c r="E16" s="28"/>
      <c r="F16" s="1"/>
      <c r="G16" s="22"/>
      <c r="H16" s="43"/>
      <c r="I16" s="42"/>
      <c r="J16" s="25"/>
      <c r="K16" s="18"/>
      <c r="L16" s="1"/>
      <c r="M16" s="43"/>
      <c r="N16" s="42"/>
      <c r="O16" s="1"/>
      <c r="P16" s="1"/>
      <c r="Q16" s="1"/>
      <c r="R16" s="1"/>
      <c r="S16" s="43"/>
      <c r="T16" s="42"/>
      <c r="U16" s="1"/>
      <c r="V16" s="124"/>
      <c r="W16" s="122"/>
      <c r="X16" s="1"/>
      <c r="Y16" s="18"/>
      <c r="Z16" s="25"/>
      <c r="AA16" s="25"/>
      <c r="AB16" s="25"/>
      <c r="AC16" s="25"/>
      <c r="AD16" s="25"/>
      <c r="AE16" s="25"/>
      <c r="AF16" s="25"/>
      <c r="AG16" s="25"/>
      <c r="AH16" s="25"/>
      <c r="AI16" s="43"/>
      <c r="AJ16" s="42"/>
      <c r="AK16" s="1"/>
      <c r="AL16" s="1"/>
      <c r="AM16" s="1"/>
      <c r="AN16" s="1"/>
      <c r="AO16" s="10"/>
    </row>
    <row r="17" spans="2:41" x14ac:dyDescent="0.25">
      <c r="B17" s="1"/>
      <c r="C17" s="10"/>
      <c r="D17" s="28"/>
      <c r="E17" s="28"/>
      <c r="F17" s="1"/>
      <c r="G17" s="22"/>
      <c r="H17" s="43"/>
      <c r="I17" s="42"/>
      <c r="J17" s="25"/>
      <c r="K17" s="18"/>
      <c r="L17" s="1"/>
      <c r="M17" s="43"/>
      <c r="N17" s="42"/>
      <c r="O17" s="1"/>
      <c r="P17" s="1"/>
      <c r="Q17" s="1"/>
      <c r="R17" s="1"/>
      <c r="S17" s="43"/>
      <c r="T17" s="42"/>
      <c r="U17" s="1"/>
      <c r="V17" s="124"/>
      <c r="W17" s="122"/>
      <c r="X17" s="1"/>
      <c r="Y17" s="18"/>
      <c r="Z17" s="25"/>
      <c r="AA17" s="25"/>
      <c r="AB17" s="25"/>
      <c r="AC17" s="25"/>
      <c r="AD17" s="25"/>
      <c r="AE17" s="25"/>
      <c r="AF17" s="25"/>
      <c r="AG17" s="25"/>
      <c r="AH17" s="25"/>
      <c r="AI17" s="43"/>
      <c r="AJ17" s="42"/>
      <c r="AK17" s="1"/>
      <c r="AL17" s="1"/>
      <c r="AM17" s="1"/>
      <c r="AN17" s="1"/>
      <c r="AO17" s="10"/>
    </row>
    <row r="18" spans="2:41" x14ac:dyDescent="0.25">
      <c r="B18" s="1"/>
      <c r="C18" s="10"/>
      <c r="D18" s="28"/>
      <c r="E18" s="28"/>
      <c r="F18" s="1"/>
      <c r="G18" s="22"/>
      <c r="H18" s="43"/>
      <c r="I18" s="42"/>
      <c r="J18" s="25"/>
      <c r="K18" s="18"/>
      <c r="L18" s="1"/>
      <c r="M18" s="43"/>
      <c r="N18" s="42"/>
      <c r="O18" s="1"/>
      <c r="P18" s="1"/>
      <c r="Q18" s="1"/>
      <c r="R18" s="1"/>
      <c r="S18" s="43"/>
      <c r="T18" s="42"/>
      <c r="U18" s="1"/>
      <c r="V18" s="124"/>
      <c r="W18" s="122"/>
      <c r="X18" s="1"/>
      <c r="Y18" s="18"/>
      <c r="Z18" s="25"/>
      <c r="AA18" s="25"/>
      <c r="AB18" s="25"/>
      <c r="AC18" s="25"/>
      <c r="AD18" s="25"/>
      <c r="AE18" s="25"/>
      <c r="AF18" s="25"/>
      <c r="AG18" s="25"/>
      <c r="AH18" s="25"/>
      <c r="AI18" s="43"/>
      <c r="AJ18" s="42"/>
      <c r="AK18" s="1"/>
      <c r="AL18" s="1"/>
      <c r="AM18" s="1"/>
      <c r="AN18" s="1"/>
      <c r="AO18" s="10"/>
    </row>
    <row r="19" spans="2:41" x14ac:dyDescent="0.25">
      <c r="B19" s="1"/>
      <c r="C19" s="10"/>
      <c r="D19" s="28"/>
      <c r="E19" s="28"/>
      <c r="F19" s="1"/>
      <c r="G19" s="22"/>
      <c r="H19" s="43"/>
      <c r="I19" s="42"/>
      <c r="J19" s="25"/>
      <c r="K19" s="18"/>
      <c r="L19" s="1"/>
      <c r="M19" s="43"/>
      <c r="N19" s="42"/>
      <c r="O19" s="1"/>
      <c r="P19" s="1"/>
      <c r="Q19" s="1"/>
      <c r="R19" s="1"/>
      <c r="S19" s="43"/>
      <c r="T19" s="42"/>
      <c r="U19" s="1"/>
      <c r="V19" s="124"/>
      <c r="W19" s="122"/>
      <c r="X19" s="1"/>
      <c r="Y19" s="18"/>
      <c r="Z19" s="25"/>
      <c r="AA19" s="25"/>
      <c r="AB19" s="25"/>
      <c r="AC19" s="25"/>
      <c r="AD19" s="25"/>
      <c r="AE19" s="25"/>
      <c r="AF19" s="25"/>
      <c r="AG19" s="25"/>
      <c r="AH19" s="25"/>
      <c r="AI19" s="43"/>
      <c r="AJ19" s="42"/>
      <c r="AK19" s="1"/>
      <c r="AL19" s="1"/>
      <c r="AM19" s="1"/>
      <c r="AN19" s="1"/>
      <c r="AO19" s="10"/>
    </row>
    <row r="20" spans="2:41" x14ac:dyDescent="0.25">
      <c r="B20" s="1"/>
      <c r="C20" s="10"/>
      <c r="D20" s="28"/>
      <c r="E20" s="28"/>
      <c r="F20" s="1"/>
      <c r="G20" s="22"/>
      <c r="H20" s="43"/>
      <c r="I20" s="42"/>
      <c r="J20" s="25"/>
      <c r="K20" s="18"/>
      <c r="L20" s="1"/>
      <c r="M20" s="43"/>
      <c r="N20" s="42"/>
      <c r="O20" s="1"/>
      <c r="P20" s="1"/>
      <c r="Q20" s="1"/>
      <c r="R20" s="1"/>
      <c r="S20" s="43"/>
      <c r="T20" s="42"/>
      <c r="U20" s="1"/>
      <c r="V20" s="124"/>
      <c r="W20" s="122"/>
      <c r="X20" s="1"/>
      <c r="Y20" s="18"/>
      <c r="Z20" s="25"/>
      <c r="AA20" s="25"/>
      <c r="AB20" s="25"/>
      <c r="AC20" s="25"/>
      <c r="AD20" s="25"/>
      <c r="AE20" s="25"/>
      <c r="AF20" s="25"/>
      <c r="AG20" s="25"/>
      <c r="AH20" s="25"/>
      <c r="AI20" s="43"/>
      <c r="AJ20" s="42"/>
      <c r="AK20" s="1"/>
      <c r="AL20" s="1"/>
      <c r="AM20" s="1"/>
      <c r="AN20" s="1"/>
      <c r="AO20" s="10"/>
    </row>
    <row r="21" spans="2:41" x14ac:dyDescent="0.25">
      <c r="B21" s="1"/>
      <c r="C21" s="10"/>
      <c r="D21" s="28"/>
      <c r="E21" s="28"/>
      <c r="F21" s="1"/>
      <c r="G21" s="22"/>
      <c r="H21" s="43"/>
      <c r="I21" s="42"/>
      <c r="J21" s="25"/>
      <c r="K21" s="18"/>
      <c r="L21" s="1"/>
      <c r="M21" s="43"/>
      <c r="N21" s="42"/>
      <c r="O21" s="1"/>
      <c r="P21" s="1"/>
      <c r="Q21" s="1"/>
      <c r="R21" s="1"/>
      <c r="S21" s="43"/>
      <c r="T21" s="42"/>
      <c r="U21" s="1"/>
      <c r="V21" s="124"/>
      <c r="W21" s="122"/>
      <c r="X21" s="1"/>
      <c r="Y21" s="18"/>
      <c r="Z21" s="25"/>
      <c r="AA21" s="25"/>
      <c r="AB21" s="25"/>
      <c r="AC21" s="25"/>
      <c r="AD21" s="25"/>
      <c r="AE21" s="25"/>
      <c r="AF21" s="25"/>
      <c r="AG21" s="25"/>
      <c r="AH21" s="25"/>
      <c r="AI21" s="43"/>
      <c r="AJ21" s="42"/>
      <c r="AK21" s="1"/>
      <c r="AL21" s="1"/>
      <c r="AM21" s="1"/>
      <c r="AN21" s="1"/>
      <c r="AO21" s="10"/>
    </row>
    <row r="22" spans="2:41" x14ac:dyDescent="0.25">
      <c r="B22" s="1"/>
      <c r="C22" s="10"/>
      <c r="D22" s="28"/>
      <c r="E22" s="28"/>
      <c r="F22" s="1"/>
      <c r="G22" s="22"/>
      <c r="H22" s="43"/>
      <c r="I22" s="42"/>
      <c r="J22" s="25"/>
      <c r="K22" s="18"/>
      <c r="L22" s="1"/>
      <c r="M22" s="43"/>
      <c r="N22" s="42"/>
      <c r="O22" s="1"/>
      <c r="P22" s="1"/>
      <c r="Q22" s="1"/>
      <c r="R22" s="1"/>
      <c r="S22" s="43"/>
      <c r="T22" s="42"/>
      <c r="U22" s="1"/>
      <c r="V22" s="124"/>
      <c r="W22" s="122"/>
      <c r="X22" s="1"/>
      <c r="Y22" s="18"/>
      <c r="Z22" s="25"/>
      <c r="AA22" s="25"/>
      <c r="AB22" s="25"/>
      <c r="AC22" s="25"/>
      <c r="AD22" s="25"/>
      <c r="AE22" s="25"/>
      <c r="AF22" s="25"/>
      <c r="AG22" s="25"/>
      <c r="AH22" s="25"/>
      <c r="AI22" s="43"/>
      <c r="AJ22" s="42"/>
      <c r="AK22" s="1"/>
      <c r="AL22" s="1"/>
      <c r="AM22" s="1"/>
      <c r="AN22" s="1"/>
      <c r="AO22" s="10"/>
    </row>
    <row r="23" spans="2:41" x14ac:dyDescent="0.25">
      <c r="B23" s="1"/>
      <c r="C23" s="10"/>
      <c r="D23" s="28"/>
      <c r="E23" s="28"/>
      <c r="F23" s="1"/>
      <c r="G23" s="22"/>
      <c r="H23" s="43"/>
      <c r="I23" s="42"/>
      <c r="J23" s="25"/>
      <c r="K23" s="18"/>
      <c r="L23" s="1"/>
      <c r="M23" s="43"/>
      <c r="N23" s="42"/>
      <c r="O23" s="1"/>
      <c r="P23" s="1"/>
      <c r="Q23" s="1"/>
      <c r="R23" s="1"/>
      <c r="S23" s="43"/>
      <c r="T23" s="42"/>
      <c r="U23" s="1"/>
      <c r="V23" s="124"/>
      <c r="W23" s="122"/>
      <c r="X23" s="1"/>
      <c r="Y23" s="18"/>
      <c r="Z23" s="25"/>
      <c r="AA23" s="25"/>
      <c r="AB23" s="25"/>
      <c r="AC23" s="25"/>
      <c r="AD23" s="25"/>
      <c r="AE23" s="25"/>
      <c r="AF23" s="25"/>
      <c r="AG23" s="25"/>
      <c r="AH23" s="25"/>
      <c r="AI23" s="43"/>
      <c r="AJ23" s="42"/>
      <c r="AK23" s="1"/>
      <c r="AL23" s="1"/>
      <c r="AM23" s="1"/>
      <c r="AN23" s="1"/>
      <c r="AO23" s="10"/>
    </row>
    <row r="24" spans="2:41" x14ac:dyDescent="0.25">
      <c r="B24" s="1"/>
      <c r="C24" s="10"/>
      <c r="D24" s="28"/>
      <c r="E24" s="28"/>
      <c r="F24" s="1"/>
      <c r="G24" s="22"/>
      <c r="H24" s="43"/>
      <c r="I24" s="42"/>
      <c r="J24" s="25"/>
      <c r="K24" s="18"/>
      <c r="L24" s="1"/>
      <c r="M24" s="43"/>
      <c r="N24" s="42"/>
      <c r="O24" s="1"/>
      <c r="P24" s="1"/>
      <c r="Q24" s="1"/>
      <c r="R24" s="1"/>
      <c r="S24" s="43"/>
      <c r="T24" s="42"/>
      <c r="U24" s="1"/>
      <c r="V24" s="124"/>
      <c r="W24" s="122"/>
      <c r="X24" s="1"/>
      <c r="Y24" s="18"/>
      <c r="Z24" s="25"/>
      <c r="AA24" s="25"/>
      <c r="AB24" s="25"/>
      <c r="AC24" s="25"/>
      <c r="AD24" s="25"/>
      <c r="AE24" s="25"/>
      <c r="AF24" s="25"/>
      <c r="AG24" s="25"/>
      <c r="AH24" s="25"/>
      <c r="AI24" s="43"/>
      <c r="AJ24" s="42"/>
      <c r="AK24" s="1"/>
      <c r="AL24" s="1"/>
      <c r="AM24" s="1"/>
      <c r="AN24" s="1"/>
      <c r="AO24" s="10"/>
    </row>
    <row r="25" spans="2:41" x14ac:dyDescent="0.25">
      <c r="B25" s="1"/>
      <c r="C25" s="10"/>
      <c r="D25" s="28"/>
      <c r="E25" s="28"/>
      <c r="F25" s="1"/>
      <c r="G25" s="22"/>
      <c r="H25" s="43"/>
      <c r="I25" s="42"/>
      <c r="J25" s="25"/>
      <c r="K25" s="18"/>
      <c r="L25" s="1"/>
      <c r="M25" s="43"/>
      <c r="N25" s="42"/>
      <c r="O25" s="1"/>
      <c r="P25" s="1"/>
      <c r="Q25" s="1"/>
      <c r="R25" s="1"/>
      <c r="S25" s="43"/>
      <c r="T25" s="42"/>
      <c r="U25" s="1"/>
      <c r="V25" s="124"/>
      <c r="W25" s="122"/>
      <c r="X25" s="1"/>
      <c r="Y25" s="18"/>
      <c r="Z25" s="25"/>
      <c r="AA25" s="25"/>
      <c r="AB25" s="25"/>
      <c r="AC25" s="25"/>
      <c r="AD25" s="25"/>
      <c r="AE25" s="25"/>
      <c r="AF25" s="25"/>
      <c r="AG25" s="25"/>
      <c r="AH25" s="25"/>
      <c r="AI25" s="43"/>
      <c r="AJ25" s="42"/>
      <c r="AK25" s="1"/>
      <c r="AL25" s="1"/>
      <c r="AM25" s="1"/>
      <c r="AN25" s="1"/>
      <c r="AO25" s="10"/>
    </row>
    <row r="26" spans="2:41" x14ac:dyDescent="0.25">
      <c r="B26" s="1"/>
      <c r="C26" s="10"/>
      <c r="D26" s="28"/>
      <c r="E26" s="28"/>
      <c r="F26" s="1"/>
      <c r="G26" s="22"/>
      <c r="H26" s="43"/>
      <c r="I26" s="42"/>
      <c r="J26" s="25"/>
      <c r="K26" s="18"/>
      <c r="L26" s="1"/>
      <c r="M26" s="43"/>
      <c r="N26" s="42"/>
      <c r="O26" s="1"/>
      <c r="P26" s="1"/>
      <c r="Q26" s="1"/>
      <c r="R26" s="1"/>
      <c r="S26" s="43"/>
      <c r="T26" s="42"/>
      <c r="U26" s="1"/>
      <c r="V26" s="124"/>
      <c r="W26" s="122"/>
      <c r="X26" s="1"/>
      <c r="Y26" s="18"/>
      <c r="Z26" s="25"/>
      <c r="AA26" s="25"/>
      <c r="AB26" s="25"/>
      <c r="AC26" s="25"/>
      <c r="AD26" s="25"/>
      <c r="AE26" s="25"/>
      <c r="AF26" s="25"/>
      <c r="AG26" s="25"/>
      <c r="AH26" s="25"/>
      <c r="AI26" s="43"/>
      <c r="AJ26" s="42"/>
      <c r="AK26" s="1"/>
      <c r="AL26" s="1"/>
      <c r="AM26" s="1"/>
      <c r="AN26" s="1"/>
      <c r="AO26" s="10"/>
    </row>
    <row r="27" spans="2:41" x14ac:dyDescent="0.25">
      <c r="B27" s="1"/>
      <c r="C27" s="10"/>
      <c r="D27" s="28"/>
      <c r="E27" s="28"/>
      <c r="F27" s="1"/>
      <c r="G27" s="22"/>
      <c r="H27" s="43"/>
      <c r="I27" s="42"/>
      <c r="J27" s="25"/>
      <c r="K27" s="18"/>
      <c r="L27" s="1"/>
      <c r="M27" s="43"/>
      <c r="N27" s="42"/>
      <c r="O27" s="1"/>
      <c r="P27" s="1"/>
      <c r="Q27" s="1"/>
      <c r="R27" s="1"/>
      <c r="S27" s="43"/>
      <c r="T27" s="42"/>
      <c r="U27" s="1"/>
      <c r="V27" s="124"/>
      <c r="W27" s="122"/>
      <c r="X27" s="1"/>
      <c r="Y27" s="18"/>
      <c r="Z27" s="25"/>
      <c r="AA27" s="25"/>
      <c r="AB27" s="25"/>
      <c r="AC27" s="25"/>
      <c r="AD27" s="25"/>
      <c r="AE27" s="25"/>
      <c r="AF27" s="25"/>
      <c r="AG27" s="25"/>
      <c r="AH27" s="25"/>
      <c r="AI27" s="43"/>
      <c r="AJ27" s="42"/>
      <c r="AK27" s="1"/>
      <c r="AL27" s="1"/>
      <c r="AM27" s="1"/>
      <c r="AN27" s="1"/>
      <c r="AO27" s="10"/>
    </row>
    <row r="28" spans="2:41" x14ac:dyDescent="0.25">
      <c r="B28" s="1"/>
      <c r="C28" s="10"/>
      <c r="D28" s="28"/>
      <c r="E28" s="28"/>
      <c r="F28" s="1"/>
      <c r="G28" s="22"/>
      <c r="H28" s="43"/>
      <c r="I28" s="42"/>
      <c r="J28" s="25"/>
      <c r="K28" s="18"/>
      <c r="L28" s="1"/>
      <c r="M28" s="43"/>
      <c r="N28" s="42"/>
      <c r="O28" s="1"/>
      <c r="P28" s="1"/>
      <c r="Q28" s="1"/>
      <c r="R28" s="1"/>
      <c r="S28" s="43"/>
      <c r="T28" s="42"/>
      <c r="U28" s="1"/>
      <c r="V28" s="124"/>
      <c r="W28" s="122"/>
      <c r="X28" s="1"/>
      <c r="Y28" s="18"/>
      <c r="Z28" s="25"/>
      <c r="AA28" s="25"/>
      <c r="AB28" s="25"/>
      <c r="AC28" s="25"/>
      <c r="AD28" s="25"/>
      <c r="AE28" s="25"/>
      <c r="AF28" s="25"/>
      <c r="AG28" s="25"/>
      <c r="AH28" s="25"/>
      <c r="AI28" s="43"/>
      <c r="AJ28" s="42"/>
      <c r="AK28" s="1"/>
      <c r="AL28" s="1"/>
      <c r="AM28" s="1"/>
      <c r="AN28" s="1"/>
      <c r="AO28" s="10"/>
    </row>
    <row r="29" spans="2:41" x14ac:dyDescent="0.25">
      <c r="B29" s="1"/>
      <c r="C29" s="10"/>
      <c r="D29" s="28"/>
      <c r="E29" s="28"/>
      <c r="F29" s="1"/>
      <c r="G29" s="22"/>
      <c r="H29" s="43"/>
      <c r="I29" s="42"/>
      <c r="J29" s="25"/>
      <c r="K29" s="18"/>
      <c r="L29" s="1"/>
      <c r="M29" s="43"/>
      <c r="N29" s="42"/>
      <c r="O29" s="1"/>
      <c r="P29" s="1"/>
      <c r="Q29" s="1"/>
      <c r="R29" s="1"/>
      <c r="S29" s="43"/>
      <c r="T29" s="42"/>
      <c r="U29" s="1"/>
      <c r="V29" s="124"/>
      <c r="W29" s="122"/>
      <c r="X29" s="1"/>
      <c r="Y29" s="18"/>
      <c r="Z29" s="25"/>
      <c r="AA29" s="25"/>
      <c r="AB29" s="25"/>
      <c r="AC29" s="25"/>
      <c r="AD29" s="25"/>
      <c r="AE29" s="25"/>
      <c r="AF29" s="25"/>
      <c r="AG29" s="25"/>
      <c r="AH29" s="25"/>
      <c r="AI29" s="43"/>
      <c r="AJ29" s="42"/>
      <c r="AK29" s="1"/>
      <c r="AL29" s="1"/>
      <c r="AM29" s="1"/>
      <c r="AN29" s="1"/>
      <c r="AO29" s="10"/>
    </row>
    <row r="30" spans="2:41" x14ac:dyDescent="0.25">
      <c r="B30" s="1"/>
      <c r="C30" s="10"/>
      <c r="D30" s="28"/>
      <c r="E30" s="28"/>
      <c r="F30" s="1"/>
      <c r="G30" s="22"/>
      <c r="H30" s="43"/>
      <c r="I30" s="42"/>
      <c r="J30" s="25"/>
      <c r="K30" s="18"/>
      <c r="L30" s="1"/>
      <c r="M30" s="43"/>
      <c r="N30" s="42"/>
      <c r="O30" s="1"/>
      <c r="P30" s="1"/>
      <c r="Q30" s="1"/>
      <c r="R30" s="1"/>
      <c r="S30" s="43"/>
      <c r="T30" s="42"/>
      <c r="U30" s="1"/>
      <c r="V30" s="124"/>
      <c r="W30" s="122"/>
      <c r="X30" s="1"/>
      <c r="Y30" s="18"/>
      <c r="Z30" s="25"/>
      <c r="AA30" s="25"/>
      <c r="AB30" s="25"/>
      <c r="AC30" s="25"/>
      <c r="AD30" s="25"/>
      <c r="AE30" s="25"/>
      <c r="AF30" s="25"/>
      <c r="AG30" s="25"/>
      <c r="AH30" s="25"/>
      <c r="AI30" s="43"/>
      <c r="AJ30" s="42"/>
      <c r="AK30" s="1"/>
      <c r="AL30" s="1"/>
      <c r="AM30" s="1"/>
      <c r="AN30" s="1"/>
      <c r="AO30" s="10"/>
    </row>
    <row r="31" spans="2:41" x14ac:dyDescent="0.25">
      <c r="B31" s="1"/>
      <c r="C31" s="10"/>
      <c r="D31" s="28"/>
      <c r="E31" s="28"/>
      <c r="F31" s="1"/>
      <c r="G31" s="22"/>
      <c r="H31" s="43"/>
      <c r="I31" s="42"/>
      <c r="J31" s="25"/>
      <c r="K31" s="18"/>
      <c r="L31" s="1"/>
      <c r="M31" s="43"/>
      <c r="N31" s="42"/>
      <c r="O31" s="1"/>
      <c r="P31" s="1"/>
      <c r="Q31" s="1"/>
      <c r="R31" s="1"/>
      <c r="S31" s="43"/>
      <c r="T31" s="42"/>
      <c r="U31" s="1"/>
      <c r="V31" s="124"/>
      <c r="W31" s="122"/>
      <c r="X31" s="1"/>
      <c r="Y31" s="18"/>
      <c r="Z31" s="25"/>
      <c r="AA31" s="25"/>
      <c r="AB31" s="25"/>
      <c r="AC31" s="25"/>
      <c r="AD31" s="25"/>
      <c r="AE31" s="25"/>
      <c r="AF31" s="25"/>
      <c r="AG31" s="25"/>
      <c r="AH31" s="25"/>
      <c r="AI31" s="43"/>
      <c r="AJ31" s="42"/>
      <c r="AK31" s="1"/>
      <c r="AL31" s="1"/>
      <c r="AM31" s="1"/>
      <c r="AN31" s="1"/>
      <c r="AO31" s="10"/>
    </row>
    <row r="32" spans="2:41" x14ac:dyDescent="0.25">
      <c r="B32" s="1"/>
      <c r="C32" s="10"/>
      <c r="D32" s="28"/>
      <c r="E32" s="28"/>
      <c r="F32" s="1"/>
      <c r="G32" s="22"/>
      <c r="H32" s="43"/>
      <c r="I32" s="42"/>
      <c r="J32" s="25"/>
      <c r="K32" s="18"/>
      <c r="L32" s="1"/>
      <c r="M32" s="43"/>
      <c r="N32" s="42"/>
      <c r="O32" s="1"/>
      <c r="P32" s="1"/>
      <c r="Q32" s="1"/>
      <c r="R32" s="1"/>
      <c r="S32" s="43"/>
      <c r="T32" s="42"/>
      <c r="U32" s="1"/>
      <c r="V32" s="124"/>
      <c r="W32" s="122"/>
      <c r="X32" s="1"/>
      <c r="Y32" s="18"/>
      <c r="Z32" s="25"/>
      <c r="AA32" s="25"/>
      <c r="AB32" s="25"/>
      <c r="AC32" s="25"/>
      <c r="AD32" s="25"/>
      <c r="AE32" s="25"/>
      <c r="AF32" s="25"/>
      <c r="AG32" s="25"/>
      <c r="AH32" s="25"/>
      <c r="AI32" s="43"/>
      <c r="AJ32" s="42"/>
      <c r="AK32" s="1"/>
      <c r="AL32" s="1"/>
      <c r="AM32" s="1"/>
      <c r="AN32" s="1"/>
      <c r="AO32" s="10"/>
    </row>
    <row r="33" spans="2:41" x14ac:dyDescent="0.25">
      <c r="B33" s="1"/>
      <c r="C33" s="10"/>
      <c r="D33" s="28"/>
      <c r="E33" s="28"/>
      <c r="F33" s="1"/>
      <c r="G33" s="22"/>
      <c r="H33" s="43"/>
      <c r="I33" s="42"/>
      <c r="J33" s="25"/>
      <c r="K33" s="18"/>
      <c r="L33" s="1"/>
      <c r="M33" s="43"/>
      <c r="N33" s="42"/>
      <c r="O33" s="1"/>
      <c r="P33" s="1"/>
      <c r="Q33" s="1"/>
      <c r="R33" s="1"/>
      <c r="S33" s="43"/>
      <c r="T33" s="42"/>
      <c r="U33" s="1"/>
      <c r="V33" s="124"/>
      <c r="W33" s="122"/>
      <c r="X33" s="1"/>
      <c r="Y33" s="18"/>
      <c r="Z33" s="25"/>
      <c r="AA33" s="25"/>
      <c r="AB33" s="25"/>
      <c r="AC33" s="25"/>
      <c r="AD33" s="25"/>
      <c r="AE33" s="25"/>
      <c r="AF33" s="25"/>
      <c r="AG33" s="25"/>
      <c r="AH33" s="25"/>
      <c r="AI33" s="43"/>
      <c r="AJ33" s="42"/>
      <c r="AK33" s="1"/>
      <c r="AL33" s="1"/>
      <c r="AM33" s="1"/>
      <c r="AN33" s="1"/>
      <c r="AO33" s="10"/>
    </row>
    <row r="34" spans="2:41" x14ac:dyDescent="0.25">
      <c r="B34" s="1"/>
      <c r="C34" s="10"/>
      <c r="D34" s="28"/>
      <c r="E34" s="28"/>
      <c r="F34" s="1"/>
      <c r="G34" s="22"/>
      <c r="H34" s="43"/>
      <c r="I34" s="42"/>
      <c r="J34" s="25"/>
      <c r="K34" s="18"/>
      <c r="L34" s="1"/>
      <c r="M34" s="43"/>
      <c r="N34" s="42"/>
      <c r="O34" s="1"/>
      <c r="P34" s="1"/>
      <c r="Q34" s="1"/>
      <c r="R34" s="1"/>
      <c r="S34" s="43"/>
      <c r="T34" s="42"/>
      <c r="U34" s="1"/>
      <c r="V34" s="124"/>
      <c r="W34" s="122"/>
      <c r="X34" s="1"/>
      <c r="Y34" s="18"/>
      <c r="Z34" s="25"/>
      <c r="AA34" s="25"/>
      <c r="AB34" s="25"/>
      <c r="AC34" s="25"/>
      <c r="AD34" s="25"/>
      <c r="AE34" s="25"/>
      <c r="AF34" s="25"/>
      <c r="AG34" s="25"/>
      <c r="AH34" s="25"/>
      <c r="AI34" s="43"/>
      <c r="AJ34" s="42"/>
      <c r="AK34" s="1"/>
      <c r="AL34" s="1"/>
      <c r="AM34" s="1"/>
      <c r="AN34" s="1"/>
      <c r="AO34" s="10"/>
    </row>
    <row r="35" spans="2:41" x14ac:dyDescent="0.25">
      <c r="B35" s="1"/>
      <c r="C35" s="10"/>
      <c r="D35" s="28"/>
      <c r="E35" s="28"/>
      <c r="F35" s="1"/>
      <c r="G35" s="22"/>
      <c r="H35" s="43"/>
      <c r="I35" s="42"/>
      <c r="J35" s="25"/>
      <c r="K35" s="18"/>
      <c r="L35" s="1"/>
      <c r="M35" s="43"/>
      <c r="N35" s="42"/>
      <c r="O35" s="1"/>
      <c r="P35" s="1"/>
      <c r="Q35" s="1"/>
      <c r="R35" s="1"/>
      <c r="S35" s="43"/>
      <c r="T35" s="42"/>
      <c r="U35" s="1"/>
      <c r="V35" s="124"/>
      <c r="W35" s="122"/>
      <c r="X35" s="1"/>
      <c r="Y35" s="18"/>
      <c r="Z35" s="25"/>
      <c r="AA35" s="25"/>
      <c r="AB35" s="25"/>
      <c r="AC35" s="25"/>
      <c r="AD35" s="25"/>
      <c r="AE35" s="25"/>
      <c r="AF35" s="25"/>
      <c r="AG35" s="25"/>
      <c r="AH35" s="25"/>
      <c r="AI35" s="43"/>
      <c r="AJ35" s="42"/>
      <c r="AK35" s="1"/>
      <c r="AL35" s="1"/>
      <c r="AM35" s="1"/>
      <c r="AN35" s="1"/>
      <c r="AO35" s="10"/>
    </row>
    <row r="36" spans="2:41" x14ac:dyDescent="0.25">
      <c r="B36" s="1"/>
      <c r="C36" s="10"/>
      <c r="D36" s="28"/>
      <c r="E36" s="28"/>
      <c r="F36" s="1"/>
      <c r="G36" s="22"/>
      <c r="H36" s="43"/>
      <c r="I36" s="42"/>
      <c r="J36" s="25"/>
      <c r="K36" s="18"/>
      <c r="L36" s="1"/>
      <c r="M36" s="43"/>
      <c r="N36" s="42"/>
      <c r="O36" s="1"/>
      <c r="P36" s="1"/>
      <c r="Q36" s="1"/>
      <c r="R36" s="1"/>
      <c r="S36" s="43"/>
      <c r="T36" s="42"/>
      <c r="U36" s="1"/>
      <c r="V36" s="124"/>
      <c r="W36" s="122"/>
      <c r="X36" s="1"/>
      <c r="Y36" s="18"/>
      <c r="Z36" s="25"/>
      <c r="AA36" s="25"/>
      <c r="AB36" s="25"/>
      <c r="AC36" s="25"/>
      <c r="AD36" s="25"/>
      <c r="AE36" s="25"/>
      <c r="AF36" s="25"/>
      <c r="AG36" s="25"/>
      <c r="AH36" s="25"/>
      <c r="AI36" s="43"/>
      <c r="AJ36" s="42"/>
      <c r="AK36" s="1"/>
      <c r="AL36" s="1"/>
      <c r="AM36" s="1"/>
      <c r="AN36" s="1"/>
      <c r="AO36" s="10"/>
    </row>
    <row r="37" spans="2:41" x14ac:dyDescent="0.25">
      <c r="B37" s="1"/>
      <c r="C37" s="10"/>
      <c r="D37" s="28"/>
      <c r="E37" s="28"/>
      <c r="F37" s="1"/>
      <c r="G37" s="22"/>
      <c r="H37" s="43"/>
      <c r="I37" s="42"/>
      <c r="J37" s="25"/>
      <c r="K37" s="18"/>
      <c r="L37" s="1"/>
      <c r="M37" s="43"/>
      <c r="N37" s="42"/>
      <c r="O37" s="1"/>
      <c r="P37" s="1"/>
      <c r="Q37" s="1"/>
      <c r="R37" s="1"/>
      <c r="S37" s="43"/>
      <c r="T37" s="42"/>
      <c r="U37" s="1"/>
      <c r="V37" s="124"/>
      <c r="W37" s="122"/>
      <c r="X37" s="1"/>
      <c r="Y37" s="18"/>
      <c r="Z37" s="25"/>
      <c r="AA37" s="25"/>
      <c r="AB37" s="25"/>
      <c r="AC37" s="25"/>
      <c r="AD37" s="25"/>
      <c r="AE37" s="25"/>
      <c r="AF37" s="25"/>
      <c r="AG37" s="25"/>
      <c r="AH37" s="25"/>
      <c r="AI37" s="43"/>
      <c r="AJ37" s="42"/>
      <c r="AK37" s="1"/>
      <c r="AL37" s="1"/>
      <c r="AM37" s="1"/>
      <c r="AN37" s="1"/>
      <c r="AO37" s="10"/>
    </row>
    <row r="38" spans="2:41" x14ac:dyDescent="0.25">
      <c r="B38" s="1"/>
      <c r="C38" s="10"/>
      <c r="D38" s="28"/>
      <c r="E38" s="28"/>
      <c r="F38" s="1"/>
      <c r="G38" s="22"/>
      <c r="H38" s="43"/>
      <c r="I38" s="42"/>
      <c r="J38" s="25"/>
      <c r="K38" s="18"/>
      <c r="L38" s="1"/>
      <c r="M38" s="43"/>
      <c r="N38" s="42"/>
      <c r="O38" s="1"/>
      <c r="P38" s="1"/>
      <c r="Q38" s="1"/>
      <c r="R38" s="1"/>
      <c r="S38" s="43"/>
      <c r="T38" s="42"/>
      <c r="U38" s="1"/>
      <c r="V38" s="124"/>
      <c r="W38" s="122"/>
      <c r="X38" s="1"/>
      <c r="Y38" s="18"/>
      <c r="Z38" s="25"/>
      <c r="AA38" s="25"/>
      <c r="AB38" s="25"/>
      <c r="AC38" s="25"/>
      <c r="AD38" s="25"/>
      <c r="AE38" s="25"/>
      <c r="AF38" s="25"/>
      <c r="AG38" s="25"/>
      <c r="AH38" s="25"/>
      <c r="AI38" s="43"/>
      <c r="AJ38" s="42"/>
      <c r="AK38" s="1"/>
      <c r="AL38" s="1"/>
      <c r="AM38" s="1"/>
      <c r="AN38" s="1"/>
      <c r="AO38" s="10"/>
    </row>
    <row r="39" spans="2:41" x14ac:dyDescent="0.25">
      <c r="B39" s="1"/>
      <c r="C39" s="10"/>
      <c r="D39" s="28"/>
      <c r="E39" s="28"/>
      <c r="F39" s="1"/>
      <c r="G39" s="22"/>
      <c r="H39" s="43"/>
      <c r="I39" s="42"/>
      <c r="J39" s="25"/>
      <c r="K39" s="18"/>
      <c r="L39" s="1"/>
      <c r="M39" s="43"/>
      <c r="N39" s="42"/>
      <c r="O39" s="1"/>
      <c r="P39" s="1"/>
      <c r="Q39" s="1"/>
      <c r="R39" s="1"/>
      <c r="S39" s="43"/>
      <c r="T39" s="42"/>
      <c r="U39" s="1"/>
      <c r="V39" s="124"/>
      <c r="W39" s="122"/>
      <c r="X39" s="1"/>
      <c r="Y39" s="18"/>
      <c r="Z39" s="25"/>
      <c r="AA39" s="25"/>
      <c r="AB39" s="25"/>
      <c r="AC39" s="25"/>
      <c r="AD39" s="25"/>
      <c r="AE39" s="25"/>
      <c r="AF39" s="25"/>
      <c r="AG39" s="25"/>
      <c r="AH39" s="25"/>
      <c r="AI39" s="43"/>
      <c r="AJ39" s="42"/>
      <c r="AK39" s="1"/>
      <c r="AL39" s="1"/>
      <c r="AM39" s="1"/>
      <c r="AN39" s="1"/>
      <c r="AO39" s="10"/>
    </row>
    <row r="40" spans="2:41" x14ac:dyDescent="0.25">
      <c r="B40" s="1"/>
      <c r="C40" s="10"/>
      <c r="D40" s="28"/>
      <c r="E40" s="28"/>
      <c r="F40" s="1"/>
      <c r="G40" s="22"/>
      <c r="H40" s="43"/>
      <c r="I40" s="42"/>
      <c r="J40" s="25"/>
      <c r="K40" s="18"/>
      <c r="L40" s="1"/>
      <c r="M40" s="43"/>
      <c r="N40" s="42"/>
      <c r="O40" s="1"/>
      <c r="P40" s="1"/>
      <c r="Q40" s="1"/>
      <c r="R40" s="1"/>
      <c r="S40" s="43"/>
      <c r="T40" s="42"/>
      <c r="U40" s="1"/>
      <c r="V40" s="124"/>
      <c r="W40" s="122"/>
      <c r="X40" s="1"/>
      <c r="Y40" s="18"/>
      <c r="Z40" s="25"/>
      <c r="AA40" s="25"/>
      <c r="AB40" s="25"/>
      <c r="AC40" s="25"/>
      <c r="AD40" s="25"/>
      <c r="AE40" s="25"/>
      <c r="AF40" s="25"/>
      <c r="AG40" s="25"/>
      <c r="AH40" s="25"/>
      <c r="AI40" s="43"/>
      <c r="AJ40" s="42"/>
      <c r="AK40" s="1"/>
      <c r="AL40" s="1"/>
      <c r="AM40" s="1"/>
      <c r="AN40" s="1"/>
      <c r="AO40" s="10"/>
    </row>
    <row r="41" spans="2:41" x14ac:dyDescent="0.25">
      <c r="B41" s="1"/>
      <c r="C41" s="10"/>
      <c r="D41" s="28"/>
      <c r="E41" s="28"/>
      <c r="F41" s="1"/>
      <c r="G41" s="22"/>
      <c r="H41" s="43"/>
      <c r="I41" s="42"/>
      <c r="J41" s="25"/>
      <c r="K41" s="18"/>
      <c r="L41" s="1"/>
      <c r="M41" s="43"/>
      <c r="N41" s="42"/>
      <c r="O41" s="1"/>
      <c r="P41" s="1"/>
      <c r="Q41" s="1"/>
      <c r="R41" s="1"/>
      <c r="S41" s="43"/>
      <c r="T41" s="42"/>
      <c r="U41" s="1"/>
      <c r="V41" s="124"/>
      <c r="W41" s="122"/>
      <c r="X41" s="1"/>
      <c r="Y41" s="18"/>
      <c r="Z41" s="25"/>
      <c r="AA41" s="25"/>
      <c r="AB41" s="25"/>
      <c r="AC41" s="25"/>
      <c r="AD41" s="25"/>
      <c r="AE41" s="25"/>
      <c r="AF41" s="25"/>
      <c r="AG41" s="25"/>
      <c r="AH41" s="25"/>
      <c r="AI41" s="43"/>
      <c r="AJ41" s="42"/>
      <c r="AK41" s="1"/>
      <c r="AL41" s="1"/>
      <c r="AM41" s="1"/>
      <c r="AN41" s="1"/>
      <c r="AO41" s="10"/>
    </row>
    <row r="42" spans="2:41" x14ac:dyDescent="0.25">
      <c r="B42" s="1"/>
      <c r="C42" s="10"/>
      <c r="D42" s="28"/>
      <c r="E42" s="28"/>
      <c r="F42" s="1"/>
      <c r="G42" s="22"/>
      <c r="H42" s="43"/>
      <c r="I42" s="42"/>
      <c r="J42" s="25"/>
      <c r="K42" s="18"/>
      <c r="L42" s="1"/>
      <c r="M42" s="43"/>
      <c r="N42" s="42"/>
      <c r="O42" s="1"/>
      <c r="P42" s="1"/>
      <c r="Q42" s="1"/>
      <c r="R42" s="1"/>
      <c r="S42" s="43"/>
      <c r="T42" s="42"/>
      <c r="U42" s="1"/>
      <c r="V42" s="124"/>
      <c r="W42" s="122"/>
      <c r="X42" s="1"/>
      <c r="Y42" s="18"/>
      <c r="Z42" s="25"/>
      <c r="AA42" s="25"/>
      <c r="AB42" s="25"/>
      <c r="AC42" s="25"/>
      <c r="AD42" s="25"/>
      <c r="AE42" s="25"/>
      <c r="AF42" s="25"/>
      <c r="AG42" s="25"/>
      <c r="AH42" s="25"/>
      <c r="AI42" s="43"/>
      <c r="AJ42" s="42"/>
      <c r="AK42" s="1"/>
      <c r="AL42" s="1"/>
      <c r="AM42" s="1"/>
      <c r="AN42" s="1"/>
      <c r="AO42" s="10"/>
    </row>
    <row r="43" spans="2:41" x14ac:dyDescent="0.25">
      <c r="B43" s="1"/>
      <c r="C43" s="10"/>
      <c r="D43" s="28"/>
      <c r="E43" s="28"/>
      <c r="F43" s="1"/>
      <c r="G43" s="22"/>
      <c r="H43" s="43"/>
      <c r="I43" s="42"/>
      <c r="J43" s="25"/>
      <c r="K43" s="18"/>
      <c r="L43" s="1"/>
      <c r="M43" s="43"/>
      <c r="N43" s="42"/>
      <c r="O43" s="1"/>
      <c r="P43" s="1"/>
      <c r="Q43" s="1"/>
      <c r="R43" s="1"/>
      <c r="S43" s="43"/>
      <c r="T43" s="42"/>
      <c r="U43" s="1"/>
      <c r="V43" s="124"/>
      <c r="W43" s="122"/>
      <c r="X43" s="1"/>
      <c r="Y43" s="18"/>
      <c r="Z43" s="25"/>
      <c r="AA43" s="25"/>
      <c r="AB43" s="25"/>
      <c r="AC43" s="25"/>
      <c r="AD43" s="25"/>
      <c r="AE43" s="25"/>
      <c r="AF43" s="25"/>
      <c r="AG43" s="25"/>
      <c r="AH43" s="25"/>
      <c r="AI43" s="43"/>
      <c r="AJ43" s="42"/>
      <c r="AK43" s="1"/>
      <c r="AL43" s="1"/>
      <c r="AM43" s="1"/>
      <c r="AN43" s="1"/>
      <c r="AO43" s="10"/>
    </row>
    <row r="44" spans="2:41" x14ac:dyDescent="0.25">
      <c r="B44" s="1"/>
      <c r="C44" s="10"/>
      <c r="D44" s="28"/>
      <c r="E44" s="28"/>
      <c r="F44" s="1"/>
      <c r="G44" s="22"/>
      <c r="H44" s="43"/>
      <c r="I44" s="42"/>
      <c r="J44" s="25"/>
      <c r="K44" s="18"/>
      <c r="L44" s="1"/>
      <c r="M44" s="43"/>
      <c r="N44" s="42"/>
      <c r="O44" s="1"/>
      <c r="P44" s="1"/>
      <c r="Q44" s="1"/>
      <c r="R44" s="1"/>
      <c r="S44" s="43"/>
      <c r="T44" s="42"/>
      <c r="U44" s="1"/>
      <c r="V44" s="124"/>
      <c r="W44" s="122"/>
      <c r="X44" s="1"/>
      <c r="Y44" s="18"/>
      <c r="Z44" s="25"/>
      <c r="AA44" s="25"/>
      <c r="AB44" s="25"/>
      <c r="AC44" s="25"/>
      <c r="AD44" s="25"/>
      <c r="AE44" s="25"/>
      <c r="AF44" s="25"/>
      <c r="AG44" s="25"/>
      <c r="AH44" s="25"/>
      <c r="AI44" s="43"/>
      <c r="AJ44" s="42"/>
      <c r="AK44" s="1"/>
      <c r="AL44" s="1"/>
      <c r="AM44" s="1"/>
      <c r="AN44" s="1"/>
      <c r="AO44" s="10"/>
    </row>
    <row r="45" spans="2:41" x14ac:dyDescent="0.25">
      <c r="B45" s="1"/>
      <c r="C45" s="10"/>
      <c r="D45" s="28"/>
      <c r="E45" s="28"/>
      <c r="F45" s="1"/>
      <c r="G45" s="22"/>
      <c r="H45" s="43"/>
      <c r="I45" s="42"/>
      <c r="J45" s="25"/>
      <c r="K45" s="18"/>
      <c r="L45" s="1"/>
      <c r="M45" s="43"/>
      <c r="N45" s="42"/>
      <c r="O45" s="1"/>
      <c r="P45" s="1"/>
      <c r="Q45" s="1"/>
      <c r="R45" s="1"/>
      <c r="S45" s="43"/>
      <c r="T45" s="42"/>
      <c r="U45" s="1"/>
      <c r="V45" s="124"/>
      <c r="W45" s="122"/>
      <c r="X45" s="1"/>
      <c r="Y45" s="18"/>
      <c r="Z45" s="25"/>
      <c r="AA45" s="25"/>
      <c r="AB45" s="25"/>
      <c r="AC45" s="25"/>
      <c r="AD45" s="25"/>
      <c r="AE45" s="25"/>
      <c r="AF45" s="25"/>
      <c r="AG45" s="25"/>
      <c r="AH45" s="25"/>
      <c r="AI45" s="43"/>
      <c r="AJ45" s="42"/>
      <c r="AK45" s="1"/>
      <c r="AL45" s="1"/>
      <c r="AM45" s="1"/>
      <c r="AN45" s="1"/>
      <c r="AO45" s="10"/>
    </row>
    <row r="46" spans="2:41" x14ac:dyDescent="0.25">
      <c r="B46" s="1"/>
      <c r="C46" s="10"/>
      <c r="D46" s="28"/>
      <c r="E46" s="28"/>
      <c r="F46" s="1"/>
      <c r="G46" s="22"/>
      <c r="H46" s="43"/>
      <c r="I46" s="42"/>
      <c r="J46" s="25"/>
      <c r="K46" s="18"/>
      <c r="L46" s="1"/>
      <c r="M46" s="43"/>
      <c r="N46" s="42"/>
      <c r="O46" s="1"/>
      <c r="P46" s="1"/>
      <c r="Q46" s="1"/>
      <c r="R46" s="1"/>
      <c r="S46" s="43"/>
      <c r="T46" s="42"/>
      <c r="U46" s="1"/>
      <c r="V46" s="124"/>
      <c r="W46" s="122"/>
      <c r="X46" s="1"/>
      <c r="Y46" s="18"/>
      <c r="Z46" s="25"/>
      <c r="AA46" s="25"/>
      <c r="AB46" s="25"/>
      <c r="AC46" s="25"/>
      <c r="AD46" s="25"/>
      <c r="AE46" s="25"/>
      <c r="AF46" s="25"/>
      <c r="AG46" s="25"/>
      <c r="AH46" s="25"/>
      <c r="AI46" s="43"/>
      <c r="AJ46" s="42"/>
      <c r="AK46" s="1"/>
      <c r="AL46" s="1"/>
      <c r="AM46" s="1"/>
      <c r="AN46" s="1"/>
      <c r="AO46" s="10"/>
    </row>
    <row r="47" spans="2:41" x14ac:dyDescent="0.25">
      <c r="B47" s="1"/>
      <c r="C47" s="10"/>
      <c r="D47" s="28"/>
      <c r="E47" s="28"/>
      <c r="F47" s="1"/>
      <c r="G47" s="22"/>
      <c r="H47" s="43"/>
      <c r="I47" s="42"/>
      <c r="J47" s="25"/>
      <c r="K47" s="18"/>
      <c r="L47" s="1"/>
      <c r="M47" s="43"/>
      <c r="N47" s="42"/>
      <c r="O47" s="1"/>
      <c r="P47" s="1"/>
      <c r="Q47" s="1"/>
      <c r="R47" s="1"/>
      <c r="S47" s="43"/>
      <c r="T47" s="42"/>
      <c r="U47" s="1"/>
      <c r="V47" s="124"/>
      <c r="W47" s="122"/>
      <c r="X47" s="1"/>
      <c r="Y47" s="18"/>
      <c r="Z47" s="25"/>
      <c r="AA47" s="25"/>
      <c r="AB47" s="25"/>
      <c r="AC47" s="25"/>
      <c r="AD47" s="25"/>
      <c r="AE47" s="25"/>
      <c r="AF47" s="25"/>
      <c r="AG47" s="25"/>
      <c r="AH47" s="25"/>
      <c r="AI47" s="43"/>
      <c r="AJ47" s="42"/>
      <c r="AK47" s="1"/>
      <c r="AL47" s="1"/>
      <c r="AM47" s="1"/>
      <c r="AN47" s="1"/>
      <c r="AO47" s="10"/>
    </row>
    <row r="48" spans="2:41" x14ac:dyDescent="0.25">
      <c r="B48" s="1"/>
      <c r="C48" s="10"/>
      <c r="D48" s="28"/>
      <c r="E48" s="28"/>
      <c r="F48" s="1"/>
      <c r="G48" s="22"/>
      <c r="H48" s="43"/>
      <c r="I48" s="42"/>
      <c r="J48" s="25"/>
      <c r="K48" s="18"/>
      <c r="L48" s="1"/>
      <c r="M48" s="43"/>
      <c r="N48" s="42"/>
      <c r="O48" s="1"/>
      <c r="P48" s="1"/>
      <c r="Q48" s="1"/>
      <c r="R48" s="1"/>
      <c r="S48" s="43"/>
      <c r="T48" s="42"/>
      <c r="U48" s="1"/>
      <c r="V48" s="124"/>
      <c r="W48" s="122"/>
      <c r="X48" s="1"/>
      <c r="Y48" s="18"/>
      <c r="Z48" s="25"/>
      <c r="AA48" s="25"/>
      <c r="AB48" s="25"/>
      <c r="AC48" s="25"/>
      <c r="AD48" s="25"/>
      <c r="AE48" s="25"/>
      <c r="AF48" s="25"/>
      <c r="AG48" s="25"/>
      <c r="AH48" s="25"/>
      <c r="AI48" s="43"/>
      <c r="AJ48" s="42"/>
      <c r="AK48" s="1"/>
      <c r="AL48" s="1"/>
      <c r="AM48" s="1"/>
      <c r="AN48" s="1"/>
      <c r="AO48" s="10"/>
    </row>
    <row r="49" spans="2:41" x14ac:dyDescent="0.25">
      <c r="B49" s="1"/>
      <c r="C49" s="10"/>
      <c r="D49" s="28"/>
      <c r="E49" s="28"/>
      <c r="F49" s="1"/>
      <c r="G49" s="22"/>
      <c r="H49" s="43"/>
      <c r="I49" s="42"/>
      <c r="J49" s="25"/>
      <c r="K49" s="18"/>
      <c r="L49" s="1"/>
      <c r="M49" s="43"/>
      <c r="N49" s="42"/>
      <c r="O49" s="1"/>
      <c r="P49" s="1"/>
      <c r="Q49" s="1"/>
      <c r="R49" s="1"/>
      <c r="S49" s="43"/>
      <c r="T49" s="42"/>
      <c r="U49" s="1"/>
      <c r="V49" s="124"/>
      <c r="W49" s="122"/>
      <c r="X49" s="1"/>
      <c r="Y49" s="18"/>
      <c r="Z49" s="25"/>
      <c r="AA49" s="25"/>
      <c r="AB49" s="25"/>
      <c r="AC49" s="25"/>
      <c r="AD49" s="25"/>
      <c r="AE49" s="25"/>
      <c r="AF49" s="25"/>
      <c r="AG49" s="25"/>
      <c r="AH49" s="25"/>
      <c r="AI49" s="43"/>
      <c r="AJ49" s="42"/>
      <c r="AK49" s="1"/>
      <c r="AL49" s="1"/>
      <c r="AM49" s="1"/>
      <c r="AN49" s="1"/>
      <c r="AO49" s="10"/>
    </row>
    <row r="50" spans="2:41" x14ac:dyDescent="0.25">
      <c r="B50" s="1"/>
      <c r="C50" s="10"/>
      <c r="D50" s="28"/>
      <c r="E50" s="28"/>
      <c r="F50" s="1"/>
      <c r="G50" s="22"/>
      <c r="H50" s="43"/>
      <c r="I50" s="42"/>
      <c r="J50" s="25"/>
      <c r="K50" s="18"/>
      <c r="L50" s="1"/>
      <c r="M50" s="43"/>
      <c r="N50" s="42"/>
      <c r="O50" s="1"/>
      <c r="P50" s="1"/>
      <c r="Q50" s="1"/>
      <c r="R50" s="1"/>
      <c r="S50" s="43"/>
      <c r="T50" s="42"/>
      <c r="U50" s="1"/>
      <c r="V50" s="124"/>
      <c r="W50" s="122"/>
      <c r="X50" s="1"/>
      <c r="Y50" s="18"/>
      <c r="Z50" s="25"/>
      <c r="AA50" s="25"/>
      <c r="AB50" s="25"/>
      <c r="AC50" s="25"/>
      <c r="AD50" s="25"/>
      <c r="AE50" s="25"/>
      <c r="AF50" s="25"/>
      <c r="AG50" s="25"/>
      <c r="AH50" s="25"/>
      <c r="AI50" s="43"/>
      <c r="AJ50" s="42"/>
      <c r="AK50" s="1"/>
      <c r="AL50" s="1"/>
      <c r="AM50" s="1"/>
      <c r="AN50" s="1"/>
      <c r="AO50" s="10"/>
    </row>
    <row r="51" spans="2:41" x14ac:dyDescent="0.25">
      <c r="B51" s="1"/>
      <c r="C51" s="10"/>
      <c r="D51" s="28"/>
      <c r="E51" s="28"/>
      <c r="F51" s="1"/>
      <c r="G51" s="22"/>
      <c r="H51" s="43"/>
      <c r="I51" s="42"/>
      <c r="J51" s="25"/>
      <c r="K51" s="18"/>
      <c r="L51" s="1"/>
      <c r="M51" s="43"/>
      <c r="N51" s="42"/>
      <c r="O51" s="1"/>
      <c r="P51" s="1"/>
      <c r="Q51" s="1"/>
      <c r="R51" s="1"/>
      <c r="S51" s="43"/>
      <c r="T51" s="42"/>
      <c r="U51" s="1"/>
      <c r="V51" s="124"/>
      <c r="W51" s="122"/>
      <c r="X51" s="1"/>
      <c r="Y51" s="18"/>
      <c r="Z51" s="25"/>
      <c r="AA51" s="25"/>
      <c r="AB51" s="25"/>
      <c r="AC51" s="25"/>
      <c r="AD51" s="25"/>
      <c r="AE51" s="25"/>
      <c r="AF51" s="25"/>
      <c r="AG51" s="25"/>
      <c r="AH51" s="25"/>
      <c r="AI51" s="43"/>
      <c r="AJ51" s="42"/>
      <c r="AK51" s="1"/>
      <c r="AL51" s="1"/>
      <c r="AM51" s="1"/>
      <c r="AN51" s="1"/>
      <c r="AO51" s="10"/>
    </row>
    <row r="52" spans="2:41" x14ac:dyDescent="0.25">
      <c r="B52" s="1"/>
      <c r="C52" s="10"/>
      <c r="D52" s="28"/>
      <c r="E52" s="28"/>
      <c r="F52" s="1"/>
      <c r="G52" s="22"/>
      <c r="H52" s="43"/>
      <c r="I52" s="42"/>
      <c r="J52" s="25"/>
      <c r="K52" s="18"/>
      <c r="L52" s="1"/>
      <c r="M52" s="43"/>
      <c r="N52" s="42"/>
      <c r="O52" s="1"/>
      <c r="P52" s="1"/>
      <c r="Q52" s="1"/>
      <c r="R52" s="1"/>
      <c r="S52" s="43"/>
      <c r="T52" s="42"/>
      <c r="U52" s="1"/>
      <c r="V52" s="124"/>
      <c r="W52" s="122"/>
      <c r="X52" s="1"/>
      <c r="Y52" s="18"/>
      <c r="Z52" s="25"/>
      <c r="AA52" s="25"/>
      <c r="AB52" s="25"/>
      <c r="AC52" s="25"/>
      <c r="AD52" s="25"/>
      <c r="AE52" s="25"/>
      <c r="AF52" s="25"/>
      <c r="AG52" s="25"/>
      <c r="AH52" s="25"/>
      <c r="AI52" s="43"/>
      <c r="AJ52" s="42"/>
      <c r="AK52" s="1"/>
      <c r="AL52" s="1"/>
      <c r="AM52" s="1"/>
      <c r="AN52" s="1"/>
      <c r="AO52" s="10"/>
    </row>
    <row r="53" spans="2:41" x14ac:dyDescent="0.25">
      <c r="B53" s="1"/>
      <c r="C53" s="10"/>
      <c r="D53" s="28"/>
      <c r="E53" s="28"/>
      <c r="F53" s="1"/>
      <c r="G53" s="22"/>
      <c r="H53" s="43"/>
      <c r="I53" s="42"/>
      <c r="J53" s="25"/>
      <c r="K53" s="18"/>
      <c r="L53" s="1"/>
      <c r="M53" s="43"/>
      <c r="N53" s="42"/>
      <c r="O53" s="1"/>
      <c r="P53" s="1"/>
      <c r="Q53" s="1"/>
      <c r="R53" s="1"/>
      <c r="S53" s="43"/>
      <c r="T53" s="42"/>
      <c r="U53" s="1"/>
      <c r="V53" s="124"/>
      <c r="W53" s="122"/>
      <c r="X53" s="1"/>
      <c r="Y53" s="18"/>
      <c r="Z53" s="25"/>
      <c r="AA53" s="25"/>
      <c r="AB53" s="25"/>
      <c r="AC53" s="25"/>
      <c r="AD53" s="25"/>
      <c r="AE53" s="25"/>
      <c r="AF53" s="25"/>
      <c r="AG53" s="25"/>
      <c r="AH53" s="25"/>
      <c r="AI53" s="43"/>
      <c r="AJ53" s="42"/>
      <c r="AK53" s="1"/>
      <c r="AL53" s="1"/>
      <c r="AM53" s="1"/>
      <c r="AN53" s="1"/>
      <c r="AO53" s="10"/>
    </row>
    <row r="54" spans="2:41" x14ac:dyDescent="0.25">
      <c r="B54" s="1"/>
      <c r="C54" s="10"/>
      <c r="D54" s="28"/>
      <c r="E54" s="28"/>
      <c r="F54" s="1"/>
      <c r="G54" s="22"/>
      <c r="H54" s="43"/>
      <c r="I54" s="42"/>
      <c r="J54" s="25"/>
      <c r="K54" s="18"/>
      <c r="L54" s="1"/>
      <c r="M54" s="43"/>
      <c r="N54" s="42"/>
      <c r="O54" s="1"/>
      <c r="P54" s="1"/>
      <c r="Q54" s="1"/>
      <c r="R54" s="1"/>
      <c r="S54" s="43"/>
      <c r="T54" s="42"/>
      <c r="U54" s="1"/>
      <c r="V54" s="124"/>
      <c r="W54" s="122"/>
      <c r="X54" s="1"/>
      <c r="Y54" s="18"/>
      <c r="Z54" s="25"/>
      <c r="AA54" s="25"/>
      <c r="AB54" s="25"/>
      <c r="AC54" s="25"/>
      <c r="AD54" s="25"/>
      <c r="AE54" s="25"/>
      <c r="AF54" s="25"/>
      <c r="AG54" s="25"/>
      <c r="AH54" s="25"/>
      <c r="AI54" s="43"/>
      <c r="AJ54" s="42"/>
      <c r="AK54" s="1"/>
      <c r="AL54" s="1"/>
      <c r="AM54" s="1"/>
      <c r="AN54" s="1"/>
      <c r="AO54" s="10"/>
    </row>
    <row r="55" spans="2:41" x14ac:dyDescent="0.25">
      <c r="B55" s="1"/>
      <c r="C55" s="10"/>
      <c r="D55" s="28"/>
      <c r="E55" s="28"/>
      <c r="F55" s="1"/>
      <c r="G55" s="22"/>
      <c r="H55" s="43"/>
      <c r="I55" s="42"/>
      <c r="J55" s="25"/>
      <c r="K55" s="18"/>
      <c r="L55" s="1"/>
      <c r="M55" s="43"/>
      <c r="N55" s="42"/>
      <c r="O55" s="1"/>
      <c r="P55" s="1"/>
      <c r="Q55" s="1"/>
      <c r="R55" s="1"/>
      <c r="S55" s="43"/>
      <c r="T55" s="42"/>
      <c r="U55" s="1"/>
      <c r="V55" s="124"/>
      <c r="W55" s="122"/>
      <c r="X55" s="1"/>
      <c r="Y55" s="18"/>
      <c r="Z55" s="25"/>
      <c r="AA55" s="25"/>
      <c r="AB55" s="25"/>
      <c r="AC55" s="25"/>
      <c r="AD55" s="25"/>
      <c r="AE55" s="25"/>
      <c r="AF55" s="25"/>
      <c r="AG55" s="25"/>
      <c r="AH55" s="25"/>
      <c r="AI55" s="43"/>
      <c r="AJ55" s="42"/>
      <c r="AK55" s="1"/>
      <c r="AL55" s="1"/>
      <c r="AM55" s="1"/>
      <c r="AN55" s="1"/>
      <c r="AO55" s="10"/>
    </row>
    <row r="56" spans="2:41" x14ac:dyDescent="0.25">
      <c r="B56" s="1"/>
      <c r="C56" s="10"/>
      <c r="D56" s="28"/>
      <c r="E56" s="28"/>
      <c r="F56" s="1"/>
      <c r="G56" s="22"/>
      <c r="H56" s="43"/>
      <c r="I56" s="42"/>
      <c r="J56" s="25"/>
      <c r="K56" s="18"/>
      <c r="L56" s="1"/>
      <c r="M56" s="43"/>
      <c r="N56" s="42"/>
      <c r="O56" s="1"/>
      <c r="P56" s="1"/>
      <c r="Q56" s="1"/>
      <c r="R56" s="1"/>
      <c r="S56" s="43"/>
      <c r="T56" s="42"/>
      <c r="U56" s="1"/>
      <c r="V56" s="124"/>
      <c r="W56" s="122"/>
      <c r="X56" s="1"/>
      <c r="Y56" s="18"/>
      <c r="Z56" s="25"/>
      <c r="AA56" s="25"/>
      <c r="AB56" s="25"/>
      <c r="AC56" s="25"/>
      <c r="AD56" s="25"/>
      <c r="AE56" s="25"/>
      <c r="AF56" s="25"/>
      <c r="AG56" s="25"/>
      <c r="AH56" s="25"/>
      <c r="AI56" s="43"/>
      <c r="AJ56" s="42"/>
      <c r="AK56" s="1"/>
      <c r="AL56" s="1"/>
      <c r="AM56" s="1"/>
      <c r="AN56" s="1"/>
      <c r="AO56" s="10"/>
    </row>
    <row r="57" spans="2:41" x14ac:dyDescent="0.25">
      <c r="B57" s="1"/>
      <c r="C57" s="10"/>
      <c r="D57" s="28"/>
      <c r="E57" s="28"/>
      <c r="F57" s="1"/>
      <c r="G57" s="22"/>
      <c r="H57" s="43"/>
      <c r="I57" s="42"/>
      <c r="J57" s="25"/>
      <c r="K57" s="18"/>
      <c r="L57" s="1"/>
      <c r="M57" s="43"/>
      <c r="N57" s="42"/>
      <c r="O57" s="1"/>
      <c r="P57" s="1"/>
      <c r="Q57" s="1"/>
      <c r="R57" s="1"/>
      <c r="S57" s="43"/>
      <c r="T57" s="42"/>
      <c r="U57" s="1"/>
      <c r="V57" s="124"/>
      <c r="W57" s="122"/>
      <c r="X57" s="1"/>
      <c r="Y57" s="18"/>
      <c r="Z57" s="25"/>
      <c r="AA57" s="25"/>
      <c r="AB57" s="25"/>
      <c r="AC57" s="25"/>
      <c r="AD57" s="25"/>
      <c r="AE57" s="25"/>
      <c r="AF57" s="25"/>
      <c r="AG57" s="25"/>
      <c r="AH57" s="25"/>
      <c r="AI57" s="43"/>
      <c r="AJ57" s="42"/>
      <c r="AK57" s="1"/>
      <c r="AL57" s="1"/>
      <c r="AM57" s="1"/>
      <c r="AN57" s="1"/>
      <c r="AO57" s="10"/>
    </row>
    <row r="58" spans="2:41" x14ac:dyDescent="0.25">
      <c r="B58" s="1"/>
      <c r="C58" s="10"/>
      <c r="D58" s="28"/>
      <c r="E58" s="28"/>
      <c r="F58" s="1"/>
      <c r="G58" s="22"/>
      <c r="H58" s="43"/>
      <c r="I58" s="42"/>
      <c r="J58" s="25"/>
      <c r="K58" s="18"/>
      <c r="L58" s="1"/>
      <c r="M58" s="43"/>
      <c r="N58" s="42"/>
      <c r="O58" s="1"/>
      <c r="P58" s="1"/>
      <c r="Q58" s="1"/>
      <c r="R58" s="1"/>
      <c r="S58" s="43"/>
      <c r="T58" s="42"/>
      <c r="U58" s="1"/>
      <c r="V58" s="124"/>
      <c r="W58" s="122"/>
      <c r="X58" s="1"/>
      <c r="Y58" s="18"/>
      <c r="Z58" s="25"/>
      <c r="AA58" s="25"/>
      <c r="AB58" s="25"/>
      <c r="AC58" s="25"/>
      <c r="AD58" s="25"/>
      <c r="AE58" s="25"/>
      <c r="AF58" s="25"/>
      <c r="AG58" s="25"/>
      <c r="AH58" s="25"/>
      <c r="AI58" s="43"/>
      <c r="AJ58" s="42"/>
      <c r="AK58" s="1"/>
      <c r="AL58" s="1"/>
      <c r="AM58" s="1"/>
      <c r="AN58" s="1"/>
      <c r="AO58" s="10"/>
    </row>
    <row r="59" spans="2:41" x14ac:dyDescent="0.25">
      <c r="B59" s="1"/>
      <c r="C59" s="10"/>
      <c r="D59" s="28"/>
      <c r="E59" s="28"/>
      <c r="F59" s="1"/>
      <c r="G59" s="22"/>
      <c r="H59" s="43"/>
      <c r="I59" s="42"/>
      <c r="J59" s="25"/>
      <c r="K59" s="18"/>
      <c r="L59" s="1"/>
      <c r="M59" s="43"/>
      <c r="N59" s="42"/>
      <c r="O59" s="1"/>
      <c r="P59" s="1"/>
      <c r="Q59" s="1"/>
      <c r="R59" s="1"/>
      <c r="S59" s="43"/>
      <c r="T59" s="42"/>
      <c r="U59" s="1"/>
      <c r="V59" s="124"/>
      <c r="W59" s="122"/>
      <c r="X59" s="1"/>
      <c r="Y59" s="18"/>
      <c r="Z59" s="25"/>
      <c r="AA59" s="25"/>
      <c r="AB59" s="25"/>
      <c r="AC59" s="25"/>
      <c r="AD59" s="25"/>
      <c r="AE59" s="25"/>
      <c r="AF59" s="25"/>
      <c r="AG59" s="25"/>
      <c r="AH59" s="25"/>
      <c r="AI59" s="43"/>
      <c r="AJ59" s="42"/>
      <c r="AK59" s="1"/>
      <c r="AL59" s="1"/>
      <c r="AM59" s="1"/>
      <c r="AN59" s="1"/>
      <c r="AO59" s="10"/>
    </row>
    <row r="60" spans="2:41" x14ac:dyDescent="0.25">
      <c r="B60" s="1"/>
      <c r="C60" s="10"/>
      <c r="D60" s="28"/>
      <c r="E60" s="28"/>
      <c r="F60" s="1"/>
      <c r="G60" s="22"/>
      <c r="H60" s="43"/>
      <c r="I60" s="42"/>
      <c r="J60" s="25"/>
      <c r="K60" s="18"/>
      <c r="L60" s="1"/>
      <c r="M60" s="43"/>
      <c r="N60" s="42"/>
      <c r="O60" s="1"/>
      <c r="P60" s="1"/>
      <c r="Q60" s="1"/>
      <c r="R60" s="1"/>
      <c r="S60" s="43"/>
      <c r="T60" s="42"/>
      <c r="U60" s="1"/>
      <c r="V60" s="124"/>
      <c r="W60" s="122"/>
      <c r="X60" s="1"/>
      <c r="Y60" s="18"/>
      <c r="Z60" s="25"/>
      <c r="AA60" s="25"/>
      <c r="AB60" s="25"/>
      <c r="AC60" s="25"/>
      <c r="AD60" s="25"/>
      <c r="AE60" s="25"/>
      <c r="AF60" s="25"/>
      <c r="AG60" s="25"/>
      <c r="AH60" s="25"/>
      <c r="AI60" s="43"/>
      <c r="AJ60" s="42"/>
      <c r="AK60" s="1"/>
      <c r="AL60" s="1"/>
      <c r="AM60" s="1"/>
      <c r="AN60" s="1"/>
      <c r="AO60" s="10"/>
    </row>
    <row r="61" spans="2:41" x14ac:dyDescent="0.25">
      <c r="B61" s="1"/>
      <c r="C61" s="10"/>
      <c r="D61" s="28"/>
      <c r="E61" s="28"/>
      <c r="F61" s="1"/>
      <c r="G61" s="22"/>
      <c r="H61" s="43"/>
      <c r="I61" s="42"/>
      <c r="J61" s="25"/>
      <c r="K61" s="18"/>
      <c r="L61" s="1"/>
      <c r="M61" s="43"/>
      <c r="N61" s="42"/>
      <c r="O61" s="1"/>
      <c r="P61" s="1"/>
      <c r="Q61" s="1"/>
      <c r="R61" s="1"/>
      <c r="S61" s="43"/>
      <c r="T61" s="42"/>
      <c r="U61" s="1"/>
      <c r="V61" s="124"/>
      <c r="W61" s="122"/>
      <c r="X61" s="1"/>
      <c r="Y61" s="18"/>
      <c r="Z61" s="25"/>
      <c r="AA61" s="25"/>
      <c r="AB61" s="25"/>
      <c r="AC61" s="25"/>
      <c r="AD61" s="25"/>
      <c r="AE61" s="25"/>
      <c r="AF61" s="25"/>
      <c r="AG61" s="25"/>
      <c r="AH61" s="25"/>
      <c r="AI61" s="43"/>
      <c r="AJ61" s="42"/>
      <c r="AK61" s="1"/>
      <c r="AL61" s="1"/>
      <c r="AM61" s="1"/>
      <c r="AN61" s="1"/>
      <c r="AO61" s="10"/>
    </row>
    <row r="62" spans="2:41" x14ac:dyDescent="0.25">
      <c r="B62" s="1"/>
      <c r="C62" s="10"/>
      <c r="D62" s="28"/>
      <c r="E62" s="28"/>
      <c r="F62" s="1"/>
      <c r="G62" s="22"/>
      <c r="H62" s="43"/>
      <c r="I62" s="42"/>
      <c r="J62" s="25"/>
      <c r="K62" s="18"/>
      <c r="L62" s="1"/>
      <c r="M62" s="43"/>
      <c r="N62" s="42"/>
      <c r="O62" s="1"/>
      <c r="P62" s="1"/>
      <c r="Q62" s="1"/>
      <c r="R62" s="1"/>
      <c r="S62" s="43"/>
      <c r="T62" s="42"/>
      <c r="U62" s="1"/>
      <c r="V62" s="124"/>
      <c r="W62" s="122"/>
      <c r="X62" s="1"/>
      <c r="Y62" s="18"/>
      <c r="Z62" s="25"/>
      <c r="AA62" s="25"/>
      <c r="AB62" s="25"/>
      <c r="AC62" s="25"/>
      <c r="AD62" s="25"/>
      <c r="AE62" s="25"/>
      <c r="AF62" s="25"/>
      <c r="AG62" s="25"/>
      <c r="AH62" s="25"/>
      <c r="AI62" s="43"/>
      <c r="AJ62" s="42"/>
      <c r="AK62" s="1"/>
      <c r="AL62" s="1"/>
      <c r="AM62" s="1"/>
      <c r="AN62" s="1"/>
      <c r="AO62" s="10"/>
    </row>
    <row r="63" spans="2:41" x14ac:dyDescent="0.25">
      <c r="B63" s="1"/>
      <c r="C63" s="10"/>
      <c r="D63" s="28"/>
      <c r="E63" s="28"/>
      <c r="F63" s="1"/>
      <c r="G63" s="22"/>
      <c r="H63" s="43"/>
      <c r="I63" s="42"/>
      <c r="J63" s="25"/>
      <c r="K63" s="18"/>
      <c r="L63" s="1"/>
      <c r="M63" s="43"/>
      <c r="N63" s="42"/>
      <c r="O63" s="1"/>
      <c r="P63" s="1"/>
      <c r="Q63" s="1"/>
      <c r="R63" s="1"/>
      <c r="S63" s="43"/>
      <c r="T63" s="42"/>
      <c r="U63" s="1"/>
      <c r="V63" s="124"/>
      <c r="W63" s="122"/>
      <c r="X63" s="1"/>
      <c r="Y63" s="18"/>
      <c r="Z63" s="25"/>
      <c r="AA63" s="25"/>
      <c r="AB63" s="25"/>
      <c r="AC63" s="25"/>
      <c r="AD63" s="25"/>
      <c r="AE63" s="25"/>
      <c r="AF63" s="25"/>
      <c r="AG63" s="25"/>
      <c r="AH63" s="25"/>
      <c r="AI63" s="43"/>
      <c r="AJ63" s="42"/>
      <c r="AK63" s="1"/>
      <c r="AL63" s="1"/>
      <c r="AM63" s="1"/>
      <c r="AN63" s="1"/>
      <c r="AO63" s="10"/>
    </row>
    <row r="64" spans="2:41" x14ac:dyDescent="0.25">
      <c r="B64" s="1"/>
      <c r="C64" s="10"/>
      <c r="D64" s="28"/>
      <c r="E64" s="28"/>
      <c r="F64" s="1"/>
      <c r="G64" s="22"/>
      <c r="H64" s="43"/>
      <c r="I64" s="42"/>
      <c r="J64" s="25"/>
      <c r="K64" s="18"/>
      <c r="L64" s="1"/>
      <c r="M64" s="43"/>
      <c r="N64" s="42"/>
      <c r="O64" s="1"/>
      <c r="P64" s="1"/>
      <c r="Q64" s="1"/>
      <c r="R64" s="1"/>
      <c r="S64" s="43"/>
      <c r="T64" s="42"/>
      <c r="U64" s="1"/>
      <c r="V64" s="124"/>
      <c r="W64" s="122"/>
      <c r="X64" s="1"/>
      <c r="Y64" s="18"/>
      <c r="Z64" s="25"/>
      <c r="AA64" s="25"/>
      <c r="AB64" s="25"/>
      <c r="AC64" s="25"/>
      <c r="AD64" s="25"/>
      <c r="AE64" s="25"/>
      <c r="AF64" s="25"/>
      <c r="AG64" s="25"/>
      <c r="AH64" s="25"/>
      <c r="AI64" s="43"/>
      <c r="AJ64" s="42"/>
      <c r="AK64" s="1"/>
      <c r="AL64" s="1"/>
      <c r="AM64" s="1"/>
      <c r="AN64" s="1"/>
      <c r="AO64" s="10"/>
    </row>
    <row r="65" spans="2:41" x14ac:dyDescent="0.25">
      <c r="B65" s="1"/>
      <c r="C65" s="10"/>
      <c r="D65" s="28"/>
      <c r="E65" s="28"/>
      <c r="F65" s="1"/>
      <c r="G65" s="22"/>
      <c r="H65" s="43"/>
      <c r="I65" s="42"/>
      <c r="J65" s="25"/>
      <c r="K65" s="18"/>
      <c r="L65" s="1"/>
      <c r="M65" s="43"/>
      <c r="N65" s="42"/>
      <c r="O65" s="1"/>
      <c r="P65" s="1"/>
      <c r="Q65" s="1"/>
      <c r="R65" s="1"/>
      <c r="S65" s="43"/>
      <c r="T65" s="42"/>
      <c r="U65" s="1"/>
      <c r="V65" s="124"/>
      <c r="W65" s="122"/>
      <c r="X65" s="1"/>
      <c r="Y65" s="18"/>
      <c r="Z65" s="25"/>
      <c r="AA65" s="25"/>
      <c r="AB65" s="25"/>
      <c r="AC65" s="25"/>
      <c r="AD65" s="25"/>
      <c r="AE65" s="25"/>
      <c r="AF65" s="25"/>
      <c r="AG65" s="25"/>
      <c r="AH65" s="25"/>
      <c r="AI65" s="43"/>
      <c r="AJ65" s="42"/>
      <c r="AK65" s="1"/>
      <c r="AL65" s="1"/>
      <c r="AM65" s="1"/>
      <c r="AN65" s="1"/>
      <c r="AO65" s="10"/>
    </row>
    <row r="66" spans="2:41" x14ac:dyDescent="0.25">
      <c r="B66" s="1"/>
      <c r="C66" s="10"/>
      <c r="D66" s="28"/>
      <c r="E66" s="28"/>
      <c r="F66" s="1"/>
      <c r="G66" s="22"/>
      <c r="H66" s="43"/>
      <c r="I66" s="42"/>
      <c r="J66" s="25"/>
      <c r="K66" s="18"/>
      <c r="L66" s="1"/>
      <c r="M66" s="43"/>
      <c r="N66" s="42"/>
      <c r="O66" s="1"/>
      <c r="P66" s="1"/>
      <c r="Q66" s="1"/>
      <c r="R66" s="1"/>
      <c r="S66" s="43"/>
      <c r="T66" s="42"/>
      <c r="U66" s="1"/>
      <c r="V66" s="124"/>
      <c r="W66" s="122"/>
      <c r="X66" s="1"/>
      <c r="Y66" s="18"/>
      <c r="Z66" s="25"/>
      <c r="AA66" s="25"/>
      <c r="AB66" s="25"/>
      <c r="AC66" s="25"/>
      <c r="AD66" s="25"/>
      <c r="AE66" s="25"/>
      <c r="AF66" s="25"/>
      <c r="AG66" s="25"/>
      <c r="AH66" s="25"/>
      <c r="AI66" s="43"/>
      <c r="AJ66" s="42"/>
      <c r="AK66" s="1"/>
      <c r="AL66" s="1"/>
      <c r="AM66" s="1"/>
      <c r="AN66" s="1"/>
      <c r="AO66" s="10"/>
    </row>
    <row r="67" spans="2:41" x14ac:dyDescent="0.25">
      <c r="B67" s="1"/>
      <c r="C67" s="10"/>
      <c r="D67" s="28"/>
      <c r="E67" s="28"/>
      <c r="F67" s="1"/>
      <c r="G67" s="22"/>
      <c r="H67" s="43"/>
      <c r="I67" s="42"/>
      <c r="J67" s="25"/>
      <c r="K67" s="18"/>
      <c r="L67" s="1"/>
      <c r="M67" s="43"/>
      <c r="N67" s="42"/>
      <c r="O67" s="1"/>
      <c r="P67" s="1"/>
      <c r="Q67" s="1"/>
      <c r="R67" s="1"/>
      <c r="S67" s="43"/>
      <c r="T67" s="42"/>
      <c r="U67" s="1"/>
      <c r="V67" s="124"/>
      <c r="W67" s="122"/>
      <c r="X67" s="1"/>
      <c r="Y67" s="18"/>
      <c r="Z67" s="25"/>
      <c r="AA67" s="25"/>
      <c r="AB67" s="25"/>
      <c r="AC67" s="25"/>
      <c r="AD67" s="25"/>
      <c r="AE67" s="25"/>
      <c r="AF67" s="25"/>
      <c r="AG67" s="25"/>
      <c r="AH67" s="25"/>
      <c r="AI67" s="43"/>
      <c r="AJ67" s="42"/>
      <c r="AK67" s="1"/>
      <c r="AL67" s="1"/>
      <c r="AM67" s="1"/>
      <c r="AN67" s="1"/>
      <c r="AO67" s="10"/>
    </row>
    <row r="68" spans="2:41" x14ac:dyDescent="0.25">
      <c r="B68" s="1"/>
      <c r="C68" s="10"/>
      <c r="D68" s="28"/>
      <c r="E68" s="28"/>
      <c r="F68" s="1"/>
      <c r="G68" s="22"/>
      <c r="H68" s="43"/>
      <c r="I68" s="42"/>
      <c r="J68" s="25"/>
      <c r="K68" s="18"/>
      <c r="L68" s="1"/>
      <c r="M68" s="43"/>
      <c r="N68" s="42"/>
      <c r="O68" s="1"/>
      <c r="P68" s="1"/>
      <c r="Q68" s="1"/>
      <c r="R68" s="1"/>
      <c r="S68" s="43"/>
      <c r="T68" s="42"/>
      <c r="U68" s="1"/>
      <c r="V68" s="124"/>
      <c r="W68" s="122"/>
      <c r="X68" s="1"/>
      <c r="Y68" s="18"/>
      <c r="Z68" s="25"/>
      <c r="AA68" s="25"/>
      <c r="AB68" s="25"/>
      <c r="AC68" s="25"/>
      <c r="AD68" s="25"/>
      <c r="AE68" s="25"/>
      <c r="AF68" s="25"/>
      <c r="AG68" s="25"/>
      <c r="AH68" s="25"/>
      <c r="AI68" s="43"/>
      <c r="AJ68" s="42"/>
      <c r="AK68" s="1"/>
      <c r="AL68" s="1"/>
      <c r="AM68" s="1"/>
      <c r="AN68" s="1"/>
      <c r="AO68" s="10"/>
    </row>
    <row r="69" spans="2:41" x14ac:dyDescent="0.25">
      <c r="B69" s="1"/>
      <c r="C69" s="10"/>
      <c r="D69" s="28"/>
      <c r="E69" s="28"/>
      <c r="F69" s="1"/>
      <c r="G69" s="22"/>
      <c r="H69" s="43"/>
      <c r="I69" s="42"/>
      <c r="J69" s="25"/>
      <c r="K69" s="18"/>
      <c r="L69" s="1"/>
      <c r="M69" s="43"/>
      <c r="N69" s="42"/>
      <c r="O69" s="1"/>
      <c r="P69" s="1"/>
      <c r="Q69" s="1"/>
      <c r="R69" s="1"/>
      <c r="S69" s="43"/>
      <c r="T69" s="42"/>
      <c r="U69" s="1"/>
      <c r="V69" s="124"/>
      <c r="W69" s="122"/>
      <c r="X69" s="1"/>
      <c r="Y69" s="18"/>
      <c r="Z69" s="25"/>
      <c r="AA69" s="25"/>
      <c r="AB69" s="25"/>
      <c r="AC69" s="25"/>
      <c r="AD69" s="25"/>
      <c r="AE69" s="25"/>
      <c r="AF69" s="25"/>
      <c r="AG69" s="25"/>
      <c r="AH69" s="25"/>
      <c r="AI69" s="43"/>
      <c r="AJ69" s="42"/>
      <c r="AK69" s="1"/>
      <c r="AL69" s="1"/>
      <c r="AM69" s="1"/>
      <c r="AN69" s="1"/>
      <c r="AO69" s="10"/>
    </row>
    <row r="70" spans="2:41" x14ac:dyDescent="0.25">
      <c r="B70" s="1"/>
      <c r="C70" s="10"/>
      <c r="D70" s="28"/>
      <c r="E70" s="28"/>
      <c r="F70" s="1"/>
      <c r="G70" s="22"/>
      <c r="H70" s="43"/>
      <c r="I70" s="42"/>
      <c r="J70" s="25"/>
      <c r="K70" s="18"/>
      <c r="L70" s="1"/>
      <c r="M70" s="43"/>
      <c r="N70" s="42"/>
      <c r="O70" s="1"/>
      <c r="P70" s="1"/>
      <c r="Q70" s="1"/>
      <c r="R70" s="1"/>
      <c r="S70" s="43"/>
      <c r="T70" s="42"/>
      <c r="U70" s="1"/>
      <c r="V70" s="124"/>
      <c r="W70" s="122"/>
      <c r="X70" s="1"/>
      <c r="Y70" s="18"/>
      <c r="Z70" s="25"/>
      <c r="AA70" s="25"/>
      <c r="AB70" s="25"/>
      <c r="AC70" s="25"/>
      <c r="AD70" s="25"/>
      <c r="AE70" s="25"/>
      <c r="AF70" s="25"/>
      <c r="AG70" s="25"/>
      <c r="AH70" s="25"/>
      <c r="AI70" s="43"/>
      <c r="AJ70" s="42"/>
      <c r="AK70" s="1"/>
      <c r="AL70" s="1"/>
      <c r="AM70" s="1"/>
      <c r="AN70" s="1"/>
      <c r="AO70" s="10"/>
    </row>
    <row r="71" spans="2:41" x14ac:dyDescent="0.25">
      <c r="B71" s="1"/>
      <c r="C71" s="10"/>
      <c r="D71" s="28"/>
      <c r="E71" s="28"/>
      <c r="F71" s="1"/>
      <c r="G71" s="22"/>
      <c r="H71" s="43"/>
      <c r="I71" s="42"/>
      <c r="J71" s="25"/>
      <c r="K71" s="18"/>
      <c r="L71" s="1"/>
      <c r="M71" s="43"/>
      <c r="N71" s="42"/>
      <c r="O71" s="1"/>
      <c r="P71" s="1"/>
      <c r="Q71" s="1"/>
      <c r="R71" s="1"/>
      <c r="S71" s="43"/>
      <c r="T71" s="42"/>
      <c r="U71" s="1"/>
      <c r="V71" s="124"/>
      <c r="W71" s="122"/>
      <c r="X71" s="1"/>
      <c r="Y71" s="18"/>
      <c r="Z71" s="25"/>
      <c r="AA71" s="25"/>
      <c r="AB71" s="25"/>
      <c r="AC71" s="25"/>
      <c r="AD71" s="25"/>
      <c r="AE71" s="25"/>
      <c r="AF71" s="25"/>
      <c r="AG71" s="25"/>
      <c r="AH71" s="25"/>
      <c r="AI71" s="43"/>
      <c r="AJ71" s="42"/>
      <c r="AK71" s="1"/>
      <c r="AL71" s="1"/>
      <c r="AM71" s="1"/>
      <c r="AN71" s="1"/>
      <c r="AO71" s="10"/>
    </row>
    <row r="72" spans="2:41" x14ac:dyDescent="0.25">
      <c r="B72" s="1"/>
      <c r="C72" s="10"/>
      <c r="D72" s="28"/>
      <c r="E72" s="28"/>
      <c r="F72" s="1"/>
      <c r="G72" s="22"/>
      <c r="H72" s="43"/>
      <c r="I72" s="42"/>
      <c r="J72" s="25"/>
      <c r="K72" s="18"/>
      <c r="L72" s="1"/>
      <c r="M72" s="43"/>
      <c r="N72" s="42"/>
      <c r="O72" s="1"/>
      <c r="P72" s="1"/>
      <c r="Q72" s="1"/>
      <c r="R72" s="1"/>
      <c r="S72" s="43"/>
      <c r="T72" s="42"/>
      <c r="U72" s="1"/>
      <c r="V72" s="124"/>
      <c r="W72" s="122"/>
      <c r="X72" s="1"/>
      <c r="Y72" s="18"/>
      <c r="Z72" s="25"/>
      <c r="AA72" s="25"/>
      <c r="AB72" s="25"/>
      <c r="AC72" s="25"/>
      <c r="AD72" s="25"/>
      <c r="AE72" s="25"/>
      <c r="AF72" s="25"/>
      <c r="AG72" s="25"/>
      <c r="AH72" s="25"/>
      <c r="AI72" s="43"/>
      <c r="AJ72" s="42"/>
      <c r="AK72" s="1"/>
      <c r="AL72" s="1"/>
      <c r="AM72" s="1"/>
      <c r="AN72" s="1"/>
      <c r="AO72" s="10"/>
    </row>
    <row r="73" spans="2:41" x14ac:dyDescent="0.25">
      <c r="B73" s="1"/>
      <c r="C73" s="10"/>
      <c r="D73" s="28"/>
      <c r="E73" s="28"/>
      <c r="F73" s="1"/>
      <c r="G73" s="22"/>
      <c r="H73" s="43"/>
      <c r="I73" s="42"/>
      <c r="J73" s="25"/>
      <c r="K73" s="18"/>
      <c r="L73" s="1"/>
      <c r="M73" s="43"/>
      <c r="N73" s="42"/>
      <c r="O73" s="1"/>
      <c r="P73" s="1"/>
      <c r="Q73" s="1"/>
      <c r="R73" s="1"/>
      <c r="S73" s="43"/>
      <c r="T73" s="42"/>
      <c r="U73" s="1"/>
      <c r="V73" s="124"/>
      <c r="W73" s="122"/>
      <c r="X73" s="1"/>
      <c r="Y73" s="18"/>
      <c r="Z73" s="25"/>
      <c r="AA73" s="25"/>
      <c r="AB73" s="25"/>
      <c r="AC73" s="25"/>
      <c r="AD73" s="25"/>
      <c r="AE73" s="25"/>
      <c r="AF73" s="25"/>
      <c r="AG73" s="25"/>
      <c r="AH73" s="25"/>
      <c r="AI73" s="43"/>
      <c r="AJ73" s="42"/>
      <c r="AK73" s="1"/>
      <c r="AL73" s="1"/>
      <c r="AM73" s="1"/>
      <c r="AN73" s="1"/>
      <c r="AO73" s="10"/>
    </row>
    <row r="74" spans="2:41" x14ac:dyDescent="0.25">
      <c r="B74" s="1"/>
      <c r="C74" s="10"/>
      <c r="D74" s="28"/>
      <c r="E74" s="28"/>
      <c r="F74" s="1"/>
      <c r="G74" s="22"/>
      <c r="H74" s="43"/>
      <c r="I74" s="42"/>
      <c r="J74" s="25"/>
      <c r="K74" s="18"/>
      <c r="L74" s="1"/>
      <c r="M74" s="43"/>
      <c r="N74" s="42"/>
      <c r="O74" s="1"/>
      <c r="P74" s="1"/>
      <c r="Q74" s="1"/>
      <c r="R74" s="1"/>
      <c r="S74" s="43"/>
      <c r="T74" s="42"/>
      <c r="U74" s="1"/>
      <c r="V74" s="124"/>
      <c r="W74" s="122"/>
      <c r="X74" s="1"/>
      <c r="Y74" s="18"/>
      <c r="Z74" s="25"/>
      <c r="AA74" s="25"/>
      <c r="AB74" s="25"/>
      <c r="AC74" s="25"/>
      <c r="AD74" s="25"/>
      <c r="AE74" s="25"/>
      <c r="AF74" s="25"/>
      <c r="AG74" s="25"/>
      <c r="AH74" s="25"/>
      <c r="AI74" s="43"/>
      <c r="AJ74" s="42"/>
      <c r="AK74" s="1"/>
      <c r="AL74" s="1"/>
      <c r="AM74" s="1"/>
      <c r="AN74" s="1"/>
      <c r="AO74" s="10"/>
    </row>
    <row r="75" spans="2:41" x14ac:dyDescent="0.25">
      <c r="B75" s="1"/>
      <c r="C75" s="10"/>
      <c r="D75" s="28"/>
      <c r="E75" s="28"/>
      <c r="F75" s="1"/>
      <c r="G75" s="22"/>
      <c r="H75" s="43"/>
      <c r="I75" s="42"/>
      <c r="J75" s="25"/>
      <c r="K75" s="18"/>
      <c r="L75" s="1"/>
      <c r="M75" s="43"/>
      <c r="N75" s="42"/>
      <c r="O75" s="1"/>
      <c r="P75" s="1"/>
      <c r="Q75" s="1"/>
      <c r="R75" s="1"/>
      <c r="S75" s="43"/>
      <c r="T75" s="42"/>
      <c r="U75" s="1"/>
      <c r="V75" s="124"/>
      <c r="W75" s="122"/>
      <c r="X75" s="1"/>
      <c r="Y75" s="18"/>
      <c r="Z75" s="25"/>
      <c r="AA75" s="25"/>
      <c r="AB75" s="25"/>
      <c r="AC75" s="25"/>
      <c r="AD75" s="25"/>
      <c r="AE75" s="25"/>
      <c r="AF75" s="25"/>
      <c r="AG75" s="25"/>
      <c r="AH75" s="25"/>
      <c r="AI75" s="43"/>
      <c r="AJ75" s="42"/>
      <c r="AK75" s="1"/>
      <c r="AL75" s="1"/>
      <c r="AM75" s="1"/>
      <c r="AN75" s="1"/>
      <c r="AO75" s="10"/>
    </row>
    <row r="76" spans="2:41" x14ac:dyDescent="0.25">
      <c r="B76" s="1"/>
      <c r="C76" s="10"/>
      <c r="D76" s="28"/>
      <c r="E76" s="28"/>
      <c r="F76" s="1"/>
      <c r="G76" s="22"/>
      <c r="H76" s="43"/>
      <c r="I76" s="42"/>
      <c r="J76" s="25"/>
      <c r="K76" s="18"/>
      <c r="L76" s="1"/>
      <c r="M76" s="43"/>
      <c r="N76" s="42"/>
      <c r="O76" s="1"/>
      <c r="P76" s="1"/>
      <c r="Q76" s="1"/>
      <c r="R76" s="1"/>
      <c r="S76" s="43"/>
      <c r="T76" s="42"/>
      <c r="U76" s="1"/>
      <c r="V76" s="124"/>
      <c r="W76" s="122"/>
      <c r="X76" s="1"/>
      <c r="Y76" s="18"/>
      <c r="Z76" s="25"/>
      <c r="AA76" s="25"/>
      <c r="AB76" s="25"/>
      <c r="AC76" s="25"/>
      <c r="AD76" s="25"/>
      <c r="AE76" s="25"/>
      <c r="AF76" s="25"/>
      <c r="AG76" s="25"/>
      <c r="AH76" s="25"/>
      <c r="AI76" s="43"/>
      <c r="AJ76" s="42"/>
      <c r="AK76" s="1"/>
      <c r="AL76" s="1"/>
      <c r="AM76" s="1"/>
      <c r="AN76" s="1"/>
      <c r="AO76" s="10"/>
    </row>
    <row r="77" spans="2:41" x14ac:dyDescent="0.25">
      <c r="B77" s="1"/>
      <c r="C77" s="10"/>
      <c r="D77" s="28"/>
      <c r="E77" s="28"/>
      <c r="F77" s="1"/>
      <c r="G77" s="22"/>
      <c r="H77" s="43"/>
      <c r="I77" s="42"/>
      <c r="J77" s="25"/>
      <c r="K77" s="18"/>
      <c r="L77" s="1"/>
      <c r="M77" s="43"/>
      <c r="N77" s="42"/>
      <c r="O77" s="1"/>
      <c r="P77" s="1"/>
      <c r="Q77" s="1"/>
      <c r="R77" s="1"/>
      <c r="S77" s="43"/>
      <c r="T77" s="42"/>
      <c r="U77" s="1"/>
      <c r="V77" s="124"/>
      <c r="W77" s="122"/>
      <c r="X77" s="1"/>
      <c r="Y77" s="18"/>
      <c r="Z77" s="25"/>
      <c r="AA77" s="25"/>
      <c r="AB77" s="25"/>
      <c r="AC77" s="25"/>
      <c r="AD77" s="25"/>
      <c r="AE77" s="25"/>
      <c r="AF77" s="25"/>
      <c r="AG77" s="25"/>
      <c r="AH77" s="25"/>
      <c r="AI77" s="43"/>
      <c r="AJ77" s="42"/>
      <c r="AK77" s="1"/>
      <c r="AL77" s="1"/>
      <c r="AM77" s="1"/>
      <c r="AN77" s="1"/>
      <c r="AO77" s="10"/>
    </row>
    <row r="78" spans="2:41" x14ac:dyDescent="0.25">
      <c r="B78" s="1"/>
      <c r="C78" s="10"/>
      <c r="D78" s="28"/>
      <c r="E78" s="28"/>
      <c r="F78" s="1"/>
      <c r="G78" s="22"/>
      <c r="H78" s="43"/>
      <c r="I78" s="42"/>
      <c r="J78" s="25"/>
      <c r="K78" s="18"/>
      <c r="L78" s="1"/>
      <c r="M78" s="43"/>
      <c r="N78" s="42"/>
      <c r="O78" s="1"/>
      <c r="P78" s="1"/>
      <c r="Q78" s="1"/>
      <c r="R78" s="1"/>
      <c r="S78" s="43"/>
      <c r="T78" s="42"/>
      <c r="U78" s="1"/>
      <c r="V78" s="124"/>
      <c r="W78" s="122"/>
      <c r="X78" s="1"/>
      <c r="Y78" s="18"/>
      <c r="Z78" s="25"/>
      <c r="AA78" s="25"/>
      <c r="AB78" s="25"/>
      <c r="AC78" s="25"/>
      <c r="AD78" s="25"/>
      <c r="AE78" s="25"/>
      <c r="AF78" s="25"/>
      <c r="AG78" s="25"/>
      <c r="AH78" s="25"/>
      <c r="AI78" s="43"/>
      <c r="AJ78" s="42"/>
      <c r="AK78" s="1"/>
      <c r="AL78" s="1"/>
      <c r="AM78" s="1"/>
      <c r="AN78" s="1"/>
      <c r="AO78" s="10"/>
    </row>
    <row r="79" spans="2:41" x14ac:dyDescent="0.25">
      <c r="B79" s="1"/>
      <c r="C79" s="10"/>
      <c r="D79" s="28"/>
      <c r="E79" s="28"/>
      <c r="F79" s="1"/>
      <c r="G79" s="22"/>
      <c r="H79" s="43"/>
      <c r="I79" s="42"/>
      <c r="J79" s="25"/>
      <c r="K79" s="18"/>
      <c r="L79" s="1"/>
      <c r="M79" s="43"/>
      <c r="N79" s="42"/>
      <c r="O79" s="1"/>
      <c r="P79" s="1"/>
      <c r="Q79" s="1"/>
      <c r="R79" s="1"/>
      <c r="S79" s="43"/>
      <c r="T79" s="42"/>
      <c r="U79" s="1"/>
      <c r="V79" s="124"/>
      <c r="W79" s="122"/>
      <c r="X79" s="1"/>
      <c r="Y79" s="18"/>
      <c r="Z79" s="25"/>
      <c r="AA79" s="25"/>
      <c r="AB79" s="25"/>
      <c r="AC79" s="25"/>
      <c r="AD79" s="25"/>
      <c r="AE79" s="25"/>
      <c r="AF79" s="25"/>
      <c r="AG79" s="25"/>
      <c r="AH79" s="25"/>
      <c r="AI79" s="43"/>
      <c r="AJ79" s="42"/>
      <c r="AK79" s="1"/>
      <c r="AL79" s="1"/>
      <c r="AM79" s="1"/>
      <c r="AN79" s="1"/>
      <c r="AO79" s="10"/>
    </row>
    <row r="80" spans="2:41" x14ac:dyDescent="0.25">
      <c r="B80" s="1"/>
      <c r="C80" s="10"/>
      <c r="D80" s="28"/>
      <c r="E80" s="28"/>
      <c r="F80" s="1"/>
      <c r="G80" s="22"/>
      <c r="H80" s="43"/>
      <c r="I80" s="42"/>
      <c r="J80" s="25"/>
      <c r="K80" s="18"/>
      <c r="L80" s="1"/>
      <c r="M80" s="43"/>
      <c r="N80" s="42"/>
      <c r="O80" s="1"/>
      <c r="P80" s="1"/>
      <c r="Q80" s="1"/>
      <c r="R80" s="1"/>
      <c r="S80" s="43"/>
      <c r="T80" s="42"/>
      <c r="U80" s="1"/>
      <c r="V80" s="124"/>
      <c r="W80" s="122"/>
      <c r="X80" s="1"/>
      <c r="Y80" s="18"/>
      <c r="Z80" s="25"/>
      <c r="AA80" s="25"/>
      <c r="AB80" s="25"/>
      <c r="AC80" s="25"/>
      <c r="AD80" s="25"/>
      <c r="AE80" s="25"/>
      <c r="AF80" s="25"/>
      <c r="AG80" s="25"/>
      <c r="AH80" s="25"/>
      <c r="AI80" s="43"/>
      <c r="AJ80" s="42"/>
      <c r="AK80" s="1"/>
      <c r="AL80" s="1"/>
      <c r="AM80" s="1"/>
      <c r="AN80" s="1"/>
      <c r="AO80" s="10"/>
    </row>
    <row r="81" spans="2:41" x14ac:dyDescent="0.25">
      <c r="B81" s="1"/>
      <c r="C81" s="10"/>
      <c r="D81" s="28"/>
      <c r="E81" s="28"/>
      <c r="F81" s="1"/>
      <c r="G81" s="22"/>
      <c r="H81" s="43"/>
      <c r="I81" s="42"/>
      <c r="J81" s="25"/>
      <c r="K81" s="18"/>
      <c r="L81" s="1"/>
      <c r="M81" s="43"/>
      <c r="N81" s="42"/>
      <c r="O81" s="1"/>
      <c r="P81" s="1"/>
      <c r="Q81" s="1"/>
      <c r="R81" s="1"/>
      <c r="S81" s="43"/>
      <c r="T81" s="42"/>
      <c r="U81" s="1"/>
      <c r="V81" s="124"/>
      <c r="W81" s="122"/>
      <c r="X81" s="1"/>
      <c r="Y81" s="18"/>
      <c r="Z81" s="25"/>
      <c r="AA81" s="25"/>
      <c r="AB81" s="25"/>
      <c r="AC81" s="25"/>
      <c r="AD81" s="25"/>
      <c r="AE81" s="25"/>
      <c r="AF81" s="25"/>
      <c r="AG81" s="25"/>
      <c r="AH81" s="25"/>
      <c r="AI81" s="43"/>
      <c r="AJ81" s="42"/>
      <c r="AK81" s="1"/>
      <c r="AL81" s="1"/>
      <c r="AM81" s="1"/>
      <c r="AN81" s="1"/>
      <c r="AO81" s="10"/>
    </row>
    <row r="82" spans="2:41" x14ac:dyDescent="0.25">
      <c r="B82" s="1"/>
      <c r="C82" s="10"/>
      <c r="D82" s="28"/>
      <c r="E82" s="28"/>
      <c r="F82" s="1"/>
      <c r="G82" s="22"/>
      <c r="H82" s="43"/>
      <c r="I82" s="42"/>
      <c r="J82" s="25"/>
      <c r="K82" s="18"/>
      <c r="L82" s="1"/>
      <c r="M82" s="43"/>
      <c r="N82" s="42"/>
      <c r="O82" s="1"/>
      <c r="P82" s="1"/>
      <c r="Q82" s="1"/>
      <c r="R82" s="1"/>
      <c r="S82" s="43"/>
      <c r="T82" s="42"/>
      <c r="U82" s="1"/>
      <c r="V82" s="124"/>
      <c r="W82" s="122"/>
      <c r="X82" s="1"/>
      <c r="Y82" s="18"/>
      <c r="Z82" s="25"/>
      <c r="AA82" s="25"/>
      <c r="AB82" s="25"/>
      <c r="AC82" s="25"/>
      <c r="AD82" s="25"/>
      <c r="AE82" s="25"/>
      <c r="AF82" s="25"/>
      <c r="AG82" s="25"/>
      <c r="AH82" s="25"/>
      <c r="AI82" s="43"/>
      <c r="AJ82" s="42"/>
      <c r="AK82" s="1"/>
      <c r="AL82" s="1"/>
      <c r="AM82" s="1"/>
      <c r="AN82" s="1"/>
      <c r="AO82" s="10"/>
    </row>
    <row r="83" spans="2:41" x14ac:dyDescent="0.25">
      <c r="B83" s="1"/>
      <c r="C83" s="10"/>
      <c r="D83" s="28"/>
      <c r="E83" s="28"/>
      <c r="F83" s="1"/>
      <c r="G83" s="22"/>
      <c r="H83" s="43"/>
      <c r="I83" s="42"/>
      <c r="J83" s="25"/>
      <c r="K83" s="18"/>
      <c r="L83" s="1"/>
      <c r="M83" s="43"/>
      <c r="N83" s="42"/>
      <c r="O83" s="1"/>
      <c r="P83" s="1"/>
      <c r="Q83" s="1"/>
      <c r="R83" s="1"/>
      <c r="S83" s="43"/>
      <c r="T83" s="42"/>
      <c r="U83" s="1"/>
      <c r="V83" s="124"/>
      <c r="W83" s="122"/>
      <c r="X83" s="1"/>
      <c r="Y83" s="18"/>
      <c r="Z83" s="25"/>
      <c r="AA83" s="25"/>
      <c r="AB83" s="25"/>
      <c r="AC83" s="25"/>
      <c r="AD83" s="25"/>
      <c r="AE83" s="25"/>
      <c r="AF83" s="25"/>
      <c r="AG83" s="25"/>
      <c r="AH83" s="25"/>
      <c r="AI83" s="43"/>
      <c r="AJ83" s="42"/>
      <c r="AK83" s="1"/>
      <c r="AL83" s="1"/>
      <c r="AM83" s="1"/>
      <c r="AN83" s="1"/>
      <c r="AO83" s="10"/>
    </row>
    <row r="84" spans="2:41" x14ac:dyDescent="0.25">
      <c r="B84" s="1"/>
      <c r="C84" s="10"/>
      <c r="D84" s="28"/>
      <c r="E84" s="28"/>
      <c r="F84" s="1"/>
      <c r="G84" s="22"/>
      <c r="H84" s="43"/>
      <c r="I84" s="42"/>
      <c r="J84" s="25"/>
      <c r="K84" s="18"/>
      <c r="L84" s="1"/>
      <c r="M84" s="43"/>
      <c r="N84" s="42"/>
      <c r="O84" s="1"/>
      <c r="P84" s="1"/>
      <c r="Q84" s="1"/>
      <c r="R84" s="1"/>
      <c r="S84" s="43"/>
      <c r="T84" s="42"/>
      <c r="U84" s="1"/>
      <c r="V84" s="124"/>
      <c r="W84" s="122"/>
      <c r="X84" s="1"/>
      <c r="Y84" s="18"/>
      <c r="Z84" s="25"/>
      <c r="AA84" s="25"/>
      <c r="AB84" s="25"/>
      <c r="AC84" s="25"/>
      <c r="AD84" s="25"/>
      <c r="AE84" s="25"/>
      <c r="AF84" s="25"/>
      <c r="AG84" s="25"/>
      <c r="AH84" s="25"/>
      <c r="AI84" s="43"/>
      <c r="AJ84" s="42"/>
      <c r="AK84" s="1"/>
      <c r="AL84" s="1"/>
      <c r="AM84" s="1"/>
      <c r="AN84" s="1"/>
      <c r="AO84" s="10"/>
    </row>
    <row r="85" spans="2:41" x14ac:dyDescent="0.25">
      <c r="B85" s="1"/>
      <c r="C85" s="10"/>
      <c r="D85" s="28"/>
      <c r="E85" s="28"/>
      <c r="F85" s="1"/>
      <c r="G85" s="22"/>
      <c r="H85" s="43"/>
      <c r="I85" s="42"/>
      <c r="J85" s="25"/>
      <c r="K85" s="18"/>
      <c r="L85" s="1"/>
      <c r="M85" s="43"/>
      <c r="N85" s="42"/>
      <c r="O85" s="1"/>
      <c r="P85" s="1"/>
      <c r="Q85" s="1"/>
      <c r="R85" s="1"/>
      <c r="S85" s="43"/>
      <c r="T85" s="42"/>
      <c r="U85" s="1"/>
      <c r="V85" s="124"/>
      <c r="W85" s="122"/>
      <c r="X85" s="1"/>
      <c r="Y85" s="18"/>
      <c r="Z85" s="25"/>
      <c r="AA85" s="25"/>
      <c r="AB85" s="25"/>
      <c r="AC85" s="25"/>
      <c r="AD85" s="25"/>
      <c r="AE85" s="25"/>
      <c r="AF85" s="25"/>
      <c r="AG85" s="25"/>
      <c r="AH85" s="25"/>
      <c r="AI85" s="43"/>
      <c r="AJ85" s="42"/>
      <c r="AK85" s="1"/>
      <c r="AL85" s="1"/>
      <c r="AM85" s="1"/>
      <c r="AN85" s="1"/>
      <c r="AO85" s="10"/>
    </row>
    <row r="86" spans="2:41" x14ac:dyDescent="0.25">
      <c r="B86" s="1"/>
      <c r="C86" s="10"/>
      <c r="D86" s="28"/>
      <c r="E86" s="28"/>
      <c r="F86" s="1"/>
      <c r="G86" s="22"/>
      <c r="H86" s="43"/>
      <c r="I86" s="42"/>
      <c r="J86" s="25"/>
      <c r="K86" s="18"/>
      <c r="L86" s="1"/>
      <c r="M86" s="43"/>
      <c r="N86" s="42"/>
      <c r="O86" s="1"/>
      <c r="P86" s="1"/>
      <c r="Q86" s="1"/>
      <c r="R86" s="1"/>
      <c r="S86" s="43"/>
      <c r="T86" s="42"/>
      <c r="U86" s="1"/>
      <c r="V86" s="124"/>
      <c r="W86" s="122"/>
      <c r="X86" s="1"/>
      <c r="Y86" s="18"/>
      <c r="Z86" s="25"/>
      <c r="AA86" s="25"/>
      <c r="AB86" s="25"/>
      <c r="AC86" s="25"/>
      <c r="AD86" s="25"/>
      <c r="AE86" s="25"/>
      <c r="AF86" s="25"/>
      <c r="AG86" s="25"/>
      <c r="AH86" s="25"/>
      <c r="AI86" s="43"/>
      <c r="AJ86" s="42"/>
      <c r="AK86" s="1"/>
      <c r="AL86" s="1"/>
      <c r="AM86" s="1"/>
      <c r="AN86" s="1"/>
      <c r="AO86" s="10"/>
    </row>
    <row r="87" spans="2:41" x14ac:dyDescent="0.25">
      <c r="B87" s="1"/>
      <c r="C87" s="10"/>
      <c r="D87" s="28"/>
      <c r="E87" s="28"/>
      <c r="F87" s="1"/>
      <c r="G87" s="22"/>
      <c r="H87" s="43"/>
      <c r="I87" s="42"/>
      <c r="J87" s="25"/>
      <c r="K87" s="18"/>
      <c r="L87" s="1"/>
      <c r="M87" s="43"/>
      <c r="N87" s="42"/>
      <c r="O87" s="1"/>
      <c r="P87" s="1"/>
      <c r="Q87" s="1"/>
      <c r="R87" s="1"/>
      <c r="S87" s="43"/>
      <c r="T87" s="42"/>
      <c r="U87" s="1"/>
      <c r="V87" s="124"/>
      <c r="W87" s="122"/>
      <c r="X87" s="1"/>
      <c r="Y87" s="18"/>
      <c r="Z87" s="25"/>
      <c r="AA87" s="25"/>
      <c r="AB87" s="25"/>
      <c r="AC87" s="25"/>
      <c r="AD87" s="25"/>
      <c r="AE87" s="25"/>
      <c r="AF87" s="25"/>
      <c r="AG87" s="25"/>
      <c r="AH87" s="25"/>
      <c r="AI87" s="43"/>
      <c r="AJ87" s="42"/>
      <c r="AK87" s="1"/>
      <c r="AL87" s="1"/>
      <c r="AM87" s="1"/>
      <c r="AN87" s="1"/>
      <c r="AO87" s="10"/>
    </row>
    <row r="88" spans="2:41" x14ac:dyDescent="0.25">
      <c r="B88" s="1"/>
      <c r="C88" s="10"/>
      <c r="D88" s="28"/>
      <c r="E88" s="28"/>
      <c r="F88" s="1"/>
      <c r="G88" s="22"/>
      <c r="H88" s="43"/>
      <c r="I88" s="42"/>
      <c r="J88" s="25"/>
      <c r="K88" s="18"/>
      <c r="L88" s="1"/>
      <c r="M88" s="43"/>
      <c r="N88" s="42"/>
      <c r="O88" s="1"/>
      <c r="P88" s="1"/>
      <c r="Q88" s="1"/>
      <c r="R88" s="1"/>
      <c r="S88" s="43"/>
      <c r="T88" s="42"/>
      <c r="U88" s="1"/>
      <c r="V88" s="124"/>
      <c r="W88" s="122"/>
      <c r="X88" s="1"/>
      <c r="Y88" s="18"/>
      <c r="Z88" s="25"/>
      <c r="AA88" s="25"/>
      <c r="AB88" s="25"/>
      <c r="AC88" s="25"/>
      <c r="AD88" s="25"/>
      <c r="AE88" s="25"/>
      <c r="AF88" s="25"/>
      <c r="AG88" s="25"/>
      <c r="AH88" s="25"/>
      <c r="AI88" s="43"/>
      <c r="AJ88" s="42"/>
      <c r="AK88" s="1"/>
      <c r="AL88" s="1"/>
      <c r="AM88" s="1"/>
      <c r="AN88" s="1"/>
      <c r="AO88" s="10"/>
    </row>
    <row r="89" spans="2:41" x14ac:dyDescent="0.25">
      <c r="B89" s="1"/>
      <c r="C89" s="10"/>
      <c r="D89" s="28"/>
      <c r="E89" s="28"/>
      <c r="F89" s="1"/>
      <c r="G89" s="22"/>
      <c r="H89" s="43"/>
      <c r="I89" s="42"/>
      <c r="J89" s="25"/>
      <c r="K89" s="18"/>
      <c r="L89" s="1"/>
      <c r="M89" s="43"/>
      <c r="N89" s="42"/>
      <c r="O89" s="1"/>
      <c r="P89" s="1"/>
      <c r="Q89" s="1"/>
      <c r="R89" s="1"/>
      <c r="S89" s="43"/>
      <c r="T89" s="42"/>
      <c r="U89" s="1"/>
      <c r="V89" s="124"/>
      <c r="W89" s="122"/>
      <c r="X89" s="1"/>
      <c r="Y89" s="18"/>
      <c r="Z89" s="25"/>
      <c r="AA89" s="25"/>
      <c r="AB89" s="25"/>
      <c r="AC89" s="25"/>
      <c r="AD89" s="25"/>
      <c r="AE89" s="25"/>
      <c r="AF89" s="25"/>
      <c r="AG89" s="25"/>
      <c r="AH89" s="25"/>
      <c r="AI89" s="43"/>
      <c r="AJ89" s="42"/>
      <c r="AK89" s="1"/>
      <c r="AL89" s="1"/>
      <c r="AM89" s="1"/>
      <c r="AN89" s="1"/>
      <c r="AO89" s="10"/>
    </row>
    <row r="90" spans="2:41" x14ac:dyDescent="0.25">
      <c r="B90" s="1"/>
      <c r="C90" s="10"/>
      <c r="D90" s="28"/>
      <c r="E90" s="28"/>
      <c r="F90" s="1"/>
      <c r="G90" s="22"/>
      <c r="H90" s="43"/>
      <c r="I90" s="42"/>
      <c r="J90" s="25"/>
      <c r="K90" s="18"/>
      <c r="L90" s="1"/>
      <c r="M90" s="43"/>
      <c r="N90" s="42"/>
      <c r="O90" s="1"/>
      <c r="P90" s="1"/>
      <c r="Q90" s="1"/>
      <c r="R90" s="1"/>
      <c r="S90" s="43"/>
      <c r="T90" s="42"/>
      <c r="U90" s="1"/>
      <c r="V90" s="124"/>
      <c r="W90" s="122"/>
      <c r="X90" s="1"/>
      <c r="Y90" s="18"/>
      <c r="Z90" s="25"/>
      <c r="AA90" s="25"/>
      <c r="AB90" s="25"/>
      <c r="AC90" s="25"/>
      <c r="AD90" s="25"/>
      <c r="AE90" s="25"/>
      <c r="AF90" s="25"/>
      <c r="AG90" s="25"/>
      <c r="AH90" s="25"/>
      <c r="AI90" s="43"/>
      <c r="AJ90" s="42"/>
      <c r="AK90" s="1"/>
      <c r="AL90" s="1"/>
      <c r="AM90" s="1"/>
      <c r="AN90" s="1"/>
      <c r="AO90" s="10"/>
    </row>
    <row r="91" spans="2:41" x14ac:dyDescent="0.25">
      <c r="B91" s="1"/>
      <c r="C91" s="10"/>
      <c r="D91" s="28"/>
      <c r="E91" s="28"/>
      <c r="F91" s="1"/>
      <c r="G91" s="22"/>
      <c r="H91" s="43"/>
      <c r="I91" s="42"/>
      <c r="J91" s="25"/>
      <c r="K91" s="18"/>
      <c r="L91" s="1"/>
      <c r="M91" s="43"/>
      <c r="N91" s="42"/>
      <c r="O91" s="1"/>
      <c r="P91" s="1"/>
      <c r="Q91" s="1"/>
      <c r="R91" s="1"/>
      <c r="S91" s="43"/>
      <c r="T91" s="42"/>
      <c r="U91" s="1"/>
      <c r="V91" s="124"/>
      <c r="W91" s="122"/>
      <c r="X91" s="1"/>
      <c r="Y91" s="18"/>
      <c r="Z91" s="25"/>
      <c r="AA91" s="25"/>
      <c r="AB91" s="25"/>
      <c r="AC91" s="25"/>
      <c r="AD91" s="25"/>
      <c r="AE91" s="25"/>
      <c r="AF91" s="25"/>
      <c r="AG91" s="25"/>
      <c r="AH91" s="25"/>
      <c r="AI91" s="43"/>
      <c r="AJ91" s="42"/>
      <c r="AK91" s="1"/>
      <c r="AL91" s="1"/>
      <c r="AM91" s="1"/>
      <c r="AN91" s="1"/>
      <c r="AO91" s="10"/>
    </row>
    <row r="92" spans="2:41" x14ac:dyDescent="0.25">
      <c r="B92" s="1"/>
      <c r="C92" s="10"/>
      <c r="D92" s="28"/>
      <c r="E92" s="28"/>
      <c r="F92" s="1"/>
      <c r="G92" s="22"/>
      <c r="H92" s="43"/>
      <c r="I92" s="42"/>
      <c r="J92" s="25"/>
      <c r="K92" s="18"/>
      <c r="L92" s="1"/>
      <c r="M92" s="43"/>
      <c r="N92" s="42"/>
      <c r="O92" s="1"/>
      <c r="P92" s="1"/>
      <c r="Q92" s="1"/>
      <c r="R92" s="1"/>
      <c r="S92" s="43"/>
      <c r="T92" s="42"/>
      <c r="U92" s="1"/>
      <c r="V92" s="124"/>
      <c r="W92" s="122"/>
      <c r="X92" s="1"/>
      <c r="Y92" s="18"/>
      <c r="Z92" s="25"/>
      <c r="AA92" s="25"/>
      <c r="AB92" s="25"/>
      <c r="AC92" s="25"/>
      <c r="AD92" s="25"/>
      <c r="AE92" s="25"/>
      <c r="AF92" s="25"/>
      <c r="AG92" s="25"/>
      <c r="AH92" s="25"/>
      <c r="AI92" s="43"/>
      <c r="AJ92" s="42"/>
      <c r="AK92" s="1"/>
      <c r="AL92" s="1"/>
      <c r="AM92" s="1"/>
      <c r="AN92" s="1"/>
      <c r="AO92" s="10"/>
    </row>
    <row r="93" spans="2:41" x14ac:dyDescent="0.25">
      <c r="B93" s="1"/>
      <c r="C93" s="10"/>
      <c r="D93" s="28"/>
      <c r="E93" s="28"/>
      <c r="F93" s="1"/>
      <c r="G93" s="22"/>
      <c r="H93" s="43"/>
      <c r="I93" s="42"/>
      <c r="J93" s="25"/>
      <c r="K93" s="18"/>
      <c r="L93" s="1"/>
      <c r="M93" s="43"/>
      <c r="N93" s="42"/>
      <c r="O93" s="1"/>
      <c r="P93" s="1"/>
      <c r="Q93" s="1"/>
      <c r="R93" s="1"/>
      <c r="S93" s="43"/>
      <c r="T93" s="42"/>
      <c r="U93" s="1"/>
      <c r="V93" s="124"/>
      <c r="W93" s="122"/>
      <c r="X93" s="1"/>
      <c r="Y93" s="18"/>
      <c r="Z93" s="25"/>
      <c r="AA93" s="25"/>
      <c r="AB93" s="25"/>
      <c r="AC93" s="25"/>
      <c r="AD93" s="25"/>
      <c r="AE93" s="25"/>
      <c r="AF93" s="25"/>
      <c r="AG93" s="25"/>
      <c r="AH93" s="25"/>
      <c r="AI93" s="43"/>
      <c r="AJ93" s="42"/>
      <c r="AK93" s="1"/>
      <c r="AL93" s="1"/>
      <c r="AM93" s="1"/>
      <c r="AN93" s="1"/>
      <c r="AO93" s="10"/>
    </row>
    <row r="94" spans="2:41" x14ac:dyDescent="0.25">
      <c r="B94" s="1"/>
      <c r="C94" s="10"/>
      <c r="D94" s="28"/>
      <c r="E94" s="28"/>
      <c r="F94" s="1"/>
      <c r="G94" s="22"/>
      <c r="H94" s="43"/>
      <c r="I94" s="42"/>
      <c r="J94" s="25"/>
      <c r="K94" s="18"/>
      <c r="L94" s="1"/>
      <c r="M94" s="43"/>
      <c r="N94" s="42"/>
      <c r="O94" s="1"/>
      <c r="P94" s="1"/>
      <c r="Q94" s="1"/>
      <c r="R94" s="1"/>
      <c r="S94" s="43"/>
      <c r="T94" s="42"/>
      <c r="U94" s="1"/>
      <c r="V94" s="124"/>
      <c r="W94" s="122"/>
      <c r="X94" s="1"/>
      <c r="Y94" s="18"/>
      <c r="Z94" s="25"/>
      <c r="AA94" s="25"/>
      <c r="AB94" s="25"/>
      <c r="AC94" s="25"/>
      <c r="AD94" s="25"/>
      <c r="AE94" s="25"/>
      <c r="AF94" s="25"/>
      <c r="AG94" s="25"/>
      <c r="AH94" s="25"/>
      <c r="AI94" s="43"/>
      <c r="AJ94" s="42"/>
      <c r="AK94" s="1"/>
      <c r="AL94" s="1"/>
      <c r="AM94" s="1"/>
      <c r="AN94" s="1"/>
      <c r="AO94" s="10"/>
    </row>
    <row r="95" spans="2:41" x14ac:dyDescent="0.25">
      <c r="B95" s="1"/>
      <c r="C95" s="10"/>
      <c r="D95" s="28"/>
      <c r="E95" s="28"/>
      <c r="F95" s="1"/>
      <c r="G95" s="22"/>
      <c r="H95" s="43"/>
      <c r="I95" s="42"/>
      <c r="J95" s="25"/>
      <c r="K95" s="18"/>
      <c r="L95" s="1"/>
      <c r="M95" s="43"/>
      <c r="N95" s="42"/>
      <c r="O95" s="1"/>
      <c r="P95" s="1"/>
      <c r="Q95" s="1"/>
      <c r="R95" s="1"/>
      <c r="S95" s="43"/>
      <c r="T95" s="42"/>
      <c r="U95" s="1"/>
      <c r="V95" s="124"/>
      <c r="W95" s="122"/>
      <c r="X95" s="1"/>
      <c r="Y95" s="18"/>
      <c r="Z95" s="25"/>
      <c r="AA95" s="25"/>
      <c r="AB95" s="25"/>
      <c r="AC95" s="25"/>
      <c r="AD95" s="25"/>
      <c r="AE95" s="25"/>
      <c r="AF95" s="25"/>
      <c r="AG95" s="25"/>
      <c r="AH95" s="25"/>
      <c r="AI95" s="43"/>
      <c r="AJ95" s="42"/>
      <c r="AK95" s="1"/>
      <c r="AL95" s="1"/>
      <c r="AM95" s="1"/>
      <c r="AN95" s="1"/>
      <c r="AO95" s="10"/>
    </row>
    <row r="96" spans="2:41" x14ac:dyDescent="0.25">
      <c r="B96" s="1"/>
      <c r="C96" s="10"/>
      <c r="D96" s="28"/>
      <c r="E96" s="28"/>
      <c r="F96" s="1"/>
      <c r="G96" s="22"/>
      <c r="H96" s="43"/>
      <c r="I96" s="42"/>
      <c r="J96" s="25"/>
      <c r="K96" s="18"/>
      <c r="L96" s="1"/>
      <c r="M96" s="43"/>
      <c r="N96" s="42"/>
      <c r="O96" s="1"/>
      <c r="P96" s="1"/>
      <c r="Q96" s="1"/>
      <c r="R96" s="1"/>
      <c r="S96" s="43"/>
      <c r="T96" s="42"/>
      <c r="U96" s="1"/>
      <c r="V96" s="124"/>
      <c r="W96" s="122"/>
      <c r="X96" s="1"/>
      <c r="Y96" s="18"/>
      <c r="Z96" s="25"/>
      <c r="AA96" s="25"/>
      <c r="AB96" s="25"/>
      <c r="AC96" s="25"/>
      <c r="AD96" s="25"/>
      <c r="AE96" s="25"/>
      <c r="AF96" s="25"/>
      <c r="AG96" s="25"/>
      <c r="AH96" s="25"/>
      <c r="AI96" s="43"/>
      <c r="AJ96" s="42"/>
      <c r="AK96" s="1"/>
      <c r="AL96" s="1"/>
      <c r="AM96" s="1"/>
      <c r="AN96" s="1"/>
      <c r="AO96" s="10"/>
    </row>
    <row r="97" spans="2:41" x14ac:dyDescent="0.25">
      <c r="B97" s="1"/>
      <c r="C97" s="10"/>
      <c r="D97" s="28"/>
      <c r="E97" s="28"/>
      <c r="F97" s="1"/>
      <c r="G97" s="22"/>
      <c r="H97" s="43"/>
      <c r="I97" s="42"/>
      <c r="J97" s="25"/>
      <c r="K97" s="18"/>
      <c r="L97" s="1"/>
      <c r="M97" s="43"/>
      <c r="N97" s="42"/>
      <c r="O97" s="1"/>
      <c r="P97" s="1"/>
      <c r="Q97" s="1"/>
      <c r="R97" s="1"/>
      <c r="S97" s="43"/>
      <c r="T97" s="42"/>
      <c r="U97" s="1"/>
      <c r="V97" s="124"/>
      <c r="W97" s="122"/>
      <c r="X97" s="1"/>
      <c r="Y97" s="18"/>
      <c r="Z97" s="25"/>
      <c r="AA97" s="25"/>
      <c r="AB97" s="25"/>
      <c r="AC97" s="25"/>
      <c r="AD97" s="25"/>
      <c r="AE97" s="25"/>
      <c r="AF97" s="25"/>
      <c r="AG97" s="25"/>
      <c r="AH97" s="25"/>
      <c r="AI97" s="43"/>
      <c r="AJ97" s="42"/>
      <c r="AK97" s="1"/>
      <c r="AL97" s="1"/>
      <c r="AM97" s="1"/>
      <c r="AN97" s="1"/>
      <c r="AO97" s="10"/>
    </row>
    <row r="98" spans="2:41" x14ac:dyDescent="0.25">
      <c r="B98" s="1"/>
      <c r="C98" s="10"/>
      <c r="D98" s="28"/>
      <c r="E98" s="28"/>
      <c r="F98" s="1"/>
      <c r="G98" s="22"/>
      <c r="H98" s="43"/>
      <c r="I98" s="42"/>
      <c r="J98" s="25"/>
      <c r="K98" s="18"/>
      <c r="L98" s="1"/>
      <c r="M98" s="43"/>
      <c r="N98" s="42"/>
      <c r="O98" s="1"/>
      <c r="P98" s="1"/>
      <c r="Q98" s="1"/>
      <c r="R98" s="1"/>
      <c r="S98" s="43"/>
      <c r="T98" s="42"/>
      <c r="U98" s="1"/>
      <c r="V98" s="124"/>
      <c r="W98" s="122"/>
      <c r="X98" s="1"/>
      <c r="Y98" s="18"/>
      <c r="Z98" s="25"/>
      <c r="AA98" s="25"/>
      <c r="AB98" s="25"/>
      <c r="AC98" s="25"/>
      <c r="AD98" s="25"/>
      <c r="AE98" s="25"/>
      <c r="AF98" s="25"/>
      <c r="AG98" s="25"/>
      <c r="AH98" s="25"/>
      <c r="AI98" s="43"/>
      <c r="AJ98" s="42"/>
      <c r="AK98" s="1"/>
      <c r="AL98" s="1"/>
      <c r="AM98" s="1"/>
      <c r="AN98" s="1"/>
      <c r="AO98" s="10"/>
    </row>
    <row r="99" spans="2:41" x14ac:dyDescent="0.25">
      <c r="B99" s="1"/>
      <c r="C99" s="10"/>
      <c r="D99" s="28"/>
      <c r="E99" s="28"/>
      <c r="F99" s="1"/>
      <c r="G99" s="22"/>
      <c r="H99" s="43"/>
      <c r="I99" s="42"/>
      <c r="J99" s="25"/>
      <c r="K99" s="18"/>
      <c r="L99" s="1"/>
      <c r="M99" s="43"/>
      <c r="N99" s="42"/>
      <c r="O99" s="1"/>
      <c r="P99" s="1"/>
      <c r="Q99" s="1"/>
      <c r="R99" s="1"/>
      <c r="S99" s="43"/>
      <c r="T99" s="42"/>
      <c r="U99" s="1"/>
      <c r="V99" s="124"/>
      <c r="W99" s="122"/>
      <c r="X99" s="1"/>
      <c r="Y99" s="18"/>
      <c r="Z99" s="25"/>
      <c r="AA99" s="25"/>
      <c r="AB99" s="25"/>
      <c r="AC99" s="25"/>
      <c r="AD99" s="25"/>
      <c r="AE99" s="25"/>
      <c r="AF99" s="25"/>
      <c r="AG99" s="25"/>
      <c r="AH99" s="25"/>
      <c r="AI99" s="43"/>
      <c r="AJ99" s="42"/>
      <c r="AK99" s="1"/>
      <c r="AL99" s="1"/>
      <c r="AM99" s="1"/>
      <c r="AN99" s="1"/>
      <c r="AO99" s="10"/>
    </row>
    <row r="100" spans="2:41" x14ac:dyDescent="0.25">
      <c r="B100" s="1"/>
      <c r="C100" s="10"/>
      <c r="D100" s="28"/>
      <c r="E100" s="28"/>
      <c r="F100" s="1"/>
      <c r="G100" s="22"/>
      <c r="H100" s="43"/>
      <c r="I100" s="42"/>
      <c r="J100" s="25"/>
      <c r="K100" s="18"/>
      <c r="L100" s="1"/>
      <c r="M100" s="43"/>
      <c r="N100" s="42"/>
      <c r="O100" s="1"/>
      <c r="P100" s="1"/>
      <c r="Q100" s="1"/>
      <c r="R100" s="1"/>
      <c r="S100" s="43"/>
      <c r="T100" s="42"/>
      <c r="U100" s="1"/>
      <c r="V100" s="124"/>
      <c r="W100" s="122"/>
      <c r="X100" s="1"/>
      <c r="Y100" s="18"/>
      <c r="Z100" s="25"/>
      <c r="AA100" s="25"/>
      <c r="AB100" s="25"/>
      <c r="AC100" s="25"/>
      <c r="AD100" s="25"/>
      <c r="AE100" s="25"/>
      <c r="AF100" s="25"/>
      <c r="AG100" s="25"/>
      <c r="AH100" s="25"/>
      <c r="AI100" s="43"/>
      <c r="AJ100" s="42"/>
      <c r="AK100" s="1"/>
      <c r="AL100" s="1"/>
      <c r="AM100" s="1"/>
      <c r="AN100" s="1"/>
      <c r="AO100" s="10"/>
    </row>
    <row r="101" spans="2:41" x14ac:dyDescent="0.25">
      <c r="B101" s="1"/>
      <c r="C101" s="10"/>
      <c r="D101" s="28"/>
      <c r="E101" s="28"/>
      <c r="F101" s="1"/>
      <c r="G101" s="22"/>
      <c r="H101" s="43"/>
      <c r="I101" s="42"/>
      <c r="J101" s="25"/>
      <c r="K101" s="18"/>
      <c r="L101" s="1"/>
      <c r="M101" s="43"/>
      <c r="N101" s="42"/>
      <c r="O101" s="1"/>
      <c r="P101" s="1"/>
      <c r="Q101" s="1"/>
      <c r="R101" s="1"/>
      <c r="S101" s="43"/>
      <c r="T101" s="42"/>
      <c r="U101" s="1"/>
      <c r="V101" s="124"/>
      <c r="W101" s="122"/>
      <c r="X101" s="1"/>
      <c r="Y101" s="18"/>
      <c r="Z101" s="25"/>
      <c r="AA101" s="25"/>
      <c r="AB101" s="25"/>
      <c r="AC101" s="25"/>
      <c r="AD101" s="25"/>
      <c r="AE101" s="25"/>
      <c r="AF101" s="25"/>
      <c r="AG101" s="25"/>
      <c r="AH101" s="25"/>
      <c r="AI101" s="43"/>
      <c r="AJ101" s="42"/>
      <c r="AK101" s="1"/>
      <c r="AL101" s="1"/>
      <c r="AM101" s="1"/>
      <c r="AN101" s="1"/>
      <c r="AO101" s="10"/>
    </row>
    <row r="102" spans="2:41" x14ac:dyDescent="0.25">
      <c r="B102" s="1"/>
      <c r="C102" s="10"/>
      <c r="D102" s="28"/>
      <c r="E102" s="28"/>
      <c r="F102" s="1"/>
      <c r="G102" s="22"/>
      <c r="H102" s="43"/>
      <c r="I102" s="42"/>
      <c r="J102" s="25"/>
      <c r="K102" s="18"/>
      <c r="L102" s="1"/>
      <c r="M102" s="43"/>
      <c r="N102" s="42"/>
      <c r="O102" s="1"/>
      <c r="P102" s="1"/>
      <c r="Q102" s="1"/>
      <c r="R102" s="1"/>
      <c r="S102" s="43"/>
      <c r="T102" s="42"/>
      <c r="U102" s="1"/>
      <c r="V102" s="124"/>
      <c r="W102" s="122"/>
      <c r="X102" s="1"/>
      <c r="Y102" s="18"/>
      <c r="Z102" s="25"/>
      <c r="AA102" s="25"/>
      <c r="AB102" s="25"/>
      <c r="AC102" s="25"/>
      <c r="AD102" s="25"/>
      <c r="AE102" s="25"/>
      <c r="AF102" s="25"/>
      <c r="AG102" s="25"/>
      <c r="AH102" s="25"/>
      <c r="AI102" s="43"/>
      <c r="AJ102" s="42"/>
      <c r="AK102" s="1"/>
      <c r="AL102" s="1"/>
      <c r="AM102" s="1"/>
      <c r="AN102" s="1"/>
      <c r="AO102" s="10"/>
    </row>
    <row r="103" spans="2:41" x14ac:dyDescent="0.25">
      <c r="B103" s="1"/>
      <c r="C103" s="10"/>
      <c r="D103" s="28"/>
      <c r="E103" s="28"/>
      <c r="F103" s="1"/>
      <c r="G103" s="22"/>
      <c r="H103" s="43"/>
      <c r="I103" s="42"/>
      <c r="J103" s="25"/>
      <c r="K103" s="18"/>
      <c r="L103" s="1"/>
      <c r="M103" s="43"/>
      <c r="N103" s="42"/>
      <c r="O103" s="1"/>
      <c r="P103" s="1"/>
      <c r="Q103" s="1"/>
      <c r="R103" s="1"/>
      <c r="S103" s="43"/>
      <c r="T103" s="42"/>
      <c r="U103" s="1"/>
      <c r="V103" s="124"/>
      <c r="W103" s="122"/>
      <c r="X103" s="1"/>
      <c r="Y103" s="18"/>
      <c r="Z103" s="25"/>
      <c r="AA103" s="25"/>
      <c r="AB103" s="25"/>
      <c r="AC103" s="25"/>
      <c r="AD103" s="25"/>
      <c r="AE103" s="25"/>
      <c r="AF103" s="25"/>
      <c r="AG103" s="25"/>
      <c r="AH103" s="25"/>
      <c r="AI103" s="43"/>
      <c r="AJ103" s="42"/>
      <c r="AK103" s="1"/>
      <c r="AL103" s="1"/>
      <c r="AM103" s="1"/>
      <c r="AN103" s="1"/>
      <c r="AO103" s="10"/>
    </row>
    <row r="104" spans="2:41" x14ac:dyDescent="0.25">
      <c r="B104" s="1"/>
      <c r="C104" s="10"/>
      <c r="D104" s="28"/>
      <c r="E104" s="28"/>
      <c r="F104" s="1"/>
      <c r="G104" s="22"/>
      <c r="H104" s="43"/>
      <c r="I104" s="42"/>
      <c r="J104" s="25"/>
      <c r="K104" s="18"/>
      <c r="L104" s="1"/>
      <c r="M104" s="43"/>
      <c r="N104" s="42"/>
      <c r="O104" s="1"/>
      <c r="P104" s="1"/>
      <c r="Q104" s="1"/>
      <c r="R104" s="1"/>
      <c r="S104" s="43"/>
      <c r="T104" s="42"/>
      <c r="U104" s="1"/>
      <c r="V104" s="124"/>
      <c r="W104" s="122"/>
      <c r="X104" s="1"/>
      <c r="Y104" s="18"/>
      <c r="Z104" s="25"/>
      <c r="AA104" s="25"/>
      <c r="AB104" s="25"/>
      <c r="AC104" s="25"/>
      <c r="AD104" s="25"/>
      <c r="AE104" s="25"/>
      <c r="AF104" s="25"/>
      <c r="AG104" s="25"/>
      <c r="AH104" s="25"/>
      <c r="AI104" s="43"/>
      <c r="AJ104" s="42"/>
      <c r="AK104" s="1"/>
      <c r="AL104" s="1"/>
      <c r="AM104" s="1"/>
      <c r="AN104" s="1"/>
      <c r="AO104" s="10"/>
    </row>
    <row r="105" spans="2:41" x14ac:dyDescent="0.25">
      <c r="B105" s="1"/>
      <c r="C105" s="10"/>
      <c r="D105" s="28"/>
      <c r="E105" s="28"/>
      <c r="F105" s="1"/>
      <c r="G105" s="22"/>
      <c r="H105" s="43"/>
      <c r="I105" s="42"/>
      <c r="J105" s="25"/>
      <c r="K105" s="18"/>
      <c r="L105" s="1"/>
      <c r="M105" s="43"/>
      <c r="N105" s="42"/>
      <c r="O105" s="1"/>
      <c r="P105" s="1"/>
      <c r="Q105" s="1"/>
      <c r="R105" s="1"/>
      <c r="S105" s="43"/>
      <c r="T105" s="42"/>
      <c r="U105" s="1"/>
      <c r="V105" s="124"/>
      <c r="W105" s="122"/>
      <c r="X105" s="1"/>
      <c r="Y105" s="18"/>
      <c r="Z105" s="25"/>
      <c r="AA105" s="25"/>
      <c r="AB105" s="25"/>
      <c r="AC105" s="25"/>
      <c r="AD105" s="25"/>
      <c r="AE105" s="25"/>
      <c r="AF105" s="25"/>
      <c r="AG105" s="25"/>
      <c r="AH105" s="25"/>
      <c r="AI105" s="43"/>
      <c r="AJ105" s="42"/>
      <c r="AK105" s="1"/>
      <c r="AL105" s="1"/>
      <c r="AM105" s="1"/>
      <c r="AN105" s="1"/>
      <c r="AO105" s="10"/>
    </row>
    <row r="106" spans="2:41" x14ac:dyDescent="0.25">
      <c r="B106" s="1"/>
      <c r="C106" s="10"/>
      <c r="D106" s="28"/>
      <c r="E106" s="28"/>
      <c r="F106" s="1"/>
      <c r="G106" s="22"/>
      <c r="H106" s="43"/>
      <c r="I106" s="42"/>
      <c r="J106" s="25"/>
      <c r="K106" s="18"/>
      <c r="L106" s="1"/>
      <c r="M106" s="43"/>
      <c r="N106" s="42"/>
      <c r="O106" s="1"/>
      <c r="P106" s="1"/>
      <c r="Q106" s="1"/>
      <c r="R106" s="1"/>
      <c r="S106" s="43"/>
      <c r="T106" s="42"/>
      <c r="U106" s="1"/>
      <c r="V106" s="124"/>
      <c r="W106" s="122"/>
      <c r="X106" s="1"/>
      <c r="Y106" s="18"/>
      <c r="Z106" s="25"/>
      <c r="AA106" s="25"/>
      <c r="AB106" s="25"/>
      <c r="AC106" s="25"/>
      <c r="AD106" s="25"/>
      <c r="AE106" s="25"/>
      <c r="AF106" s="25"/>
      <c r="AG106" s="25"/>
      <c r="AH106" s="25"/>
      <c r="AI106" s="43"/>
      <c r="AJ106" s="42"/>
      <c r="AK106" s="1"/>
      <c r="AL106" s="1"/>
      <c r="AM106" s="1"/>
      <c r="AN106" s="1"/>
      <c r="AO106" s="10"/>
    </row>
    <row r="107" spans="2:41" x14ac:dyDescent="0.25">
      <c r="B107" s="1"/>
      <c r="C107" s="10"/>
      <c r="D107" s="28"/>
      <c r="E107" s="28"/>
      <c r="F107" s="1"/>
      <c r="G107" s="22"/>
      <c r="H107" s="43"/>
      <c r="I107" s="42"/>
      <c r="J107" s="25"/>
      <c r="K107" s="18"/>
      <c r="L107" s="1"/>
      <c r="M107" s="43"/>
      <c r="N107" s="42"/>
      <c r="O107" s="1"/>
      <c r="P107" s="1"/>
      <c r="Q107" s="1"/>
      <c r="R107" s="1"/>
      <c r="S107" s="43"/>
      <c r="T107" s="42"/>
      <c r="U107" s="1"/>
      <c r="V107" s="124"/>
      <c r="W107" s="122"/>
      <c r="X107" s="1"/>
      <c r="Y107" s="18"/>
      <c r="Z107" s="25"/>
      <c r="AA107" s="25"/>
      <c r="AB107" s="25"/>
      <c r="AC107" s="25"/>
      <c r="AD107" s="25"/>
      <c r="AE107" s="25"/>
      <c r="AF107" s="25"/>
      <c r="AG107" s="25"/>
      <c r="AH107" s="25"/>
      <c r="AI107" s="43"/>
      <c r="AJ107" s="42"/>
      <c r="AK107" s="1"/>
      <c r="AL107" s="1"/>
      <c r="AM107" s="1"/>
      <c r="AN107" s="1"/>
      <c r="AO107" s="10"/>
    </row>
    <row r="108" spans="2:41" x14ac:dyDescent="0.25">
      <c r="B108" s="1"/>
      <c r="C108" s="10"/>
      <c r="D108" s="28"/>
      <c r="E108" s="28"/>
      <c r="F108" s="1"/>
      <c r="G108" s="22"/>
      <c r="H108" s="43"/>
      <c r="I108" s="42"/>
      <c r="J108" s="25"/>
      <c r="K108" s="18"/>
      <c r="L108" s="1"/>
      <c r="M108" s="43"/>
      <c r="N108" s="42"/>
      <c r="O108" s="1"/>
      <c r="P108" s="1"/>
      <c r="Q108" s="1"/>
      <c r="R108" s="1"/>
      <c r="S108" s="43"/>
      <c r="T108" s="42"/>
      <c r="U108" s="1"/>
      <c r="V108" s="124"/>
      <c r="W108" s="122"/>
      <c r="X108" s="1"/>
      <c r="Y108" s="18"/>
      <c r="Z108" s="25"/>
      <c r="AA108" s="25"/>
      <c r="AB108" s="25"/>
      <c r="AC108" s="25"/>
      <c r="AD108" s="25"/>
      <c r="AE108" s="25"/>
      <c r="AF108" s="25"/>
      <c r="AG108" s="25"/>
      <c r="AH108" s="25"/>
      <c r="AI108" s="43"/>
      <c r="AJ108" s="42"/>
      <c r="AK108" s="1"/>
      <c r="AL108" s="1"/>
      <c r="AM108" s="1"/>
      <c r="AN108" s="1"/>
      <c r="AO108" s="10"/>
    </row>
    <row r="109" spans="2:41" x14ac:dyDescent="0.25">
      <c r="B109" s="1"/>
      <c r="C109" s="10"/>
      <c r="D109" s="28"/>
      <c r="E109" s="28"/>
      <c r="F109" s="1"/>
      <c r="G109" s="22"/>
      <c r="H109" s="43"/>
      <c r="I109" s="42"/>
      <c r="J109" s="25"/>
      <c r="K109" s="18"/>
      <c r="L109" s="1"/>
      <c r="M109" s="43"/>
      <c r="N109" s="42"/>
      <c r="O109" s="1"/>
      <c r="P109" s="1"/>
      <c r="Q109" s="1"/>
      <c r="R109" s="1"/>
      <c r="S109" s="43"/>
      <c r="T109" s="42"/>
      <c r="U109" s="1"/>
      <c r="V109" s="124"/>
      <c r="W109" s="122"/>
      <c r="X109" s="1"/>
      <c r="Y109" s="18"/>
      <c r="Z109" s="25"/>
      <c r="AA109" s="25"/>
      <c r="AB109" s="25"/>
      <c r="AC109" s="25"/>
      <c r="AD109" s="25"/>
      <c r="AE109" s="25"/>
      <c r="AF109" s="25"/>
      <c r="AG109" s="25"/>
      <c r="AH109" s="25"/>
      <c r="AI109" s="43"/>
      <c r="AJ109" s="42"/>
      <c r="AK109" s="1"/>
      <c r="AL109" s="1"/>
      <c r="AM109" s="1"/>
      <c r="AN109" s="1"/>
      <c r="AO109" s="10"/>
    </row>
    <row r="110" spans="2:41" x14ac:dyDescent="0.25">
      <c r="B110" s="1"/>
      <c r="C110" s="10"/>
      <c r="D110" s="28"/>
      <c r="E110" s="28"/>
      <c r="F110" s="1"/>
      <c r="G110" s="22"/>
      <c r="H110" s="43"/>
      <c r="I110" s="42"/>
      <c r="J110" s="25"/>
      <c r="K110" s="18"/>
      <c r="L110" s="1"/>
      <c r="M110" s="43"/>
      <c r="N110" s="42"/>
      <c r="O110" s="1"/>
      <c r="P110" s="1"/>
      <c r="Q110" s="1"/>
      <c r="R110" s="1"/>
      <c r="S110" s="43"/>
      <c r="T110" s="42"/>
      <c r="U110" s="1"/>
      <c r="V110" s="124"/>
      <c r="W110" s="122"/>
      <c r="X110" s="1"/>
      <c r="Y110" s="18"/>
      <c r="Z110" s="25"/>
      <c r="AA110" s="25"/>
      <c r="AB110" s="25"/>
      <c r="AC110" s="25"/>
      <c r="AD110" s="25"/>
      <c r="AE110" s="25"/>
      <c r="AF110" s="25"/>
      <c r="AG110" s="25"/>
      <c r="AH110" s="25"/>
      <c r="AI110" s="43"/>
      <c r="AJ110" s="42"/>
      <c r="AK110" s="1"/>
      <c r="AL110" s="1"/>
      <c r="AM110" s="1"/>
      <c r="AN110" s="1"/>
      <c r="AO110" s="10"/>
    </row>
    <row r="111" spans="2:41" x14ac:dyDescent="0.25">
      <c r="B111" s="1"/>
      <c r="C111" s="10"/>
      <c r="D111" s="28"/>
      <c r="E111" s="28"/>
      <c r="F111" s="1"/>
      <c r="G111" s="22"/>
      <c r="H111" s="43"/>
      <c r="I111" s="42"/>
      <c r="J111" s="25"/>
      <c r="K111" s="18"/>
      <c r="L111" s="1"/>
      <c r="M111" s="43"/>
      <c r="N111" s="42"/>
      <c r="O111" s="1"/>
      <c r="P111" s="1"/>
      <c r="Q111" s="1"/>
      <c r="R111" s="1"/>
      <c r="S111" s="43"/>
      <c r="T111" s="42"/>
      <c r="U111" s="1"/>
      <c r="V111" s="124"/>
      <c r="W111" s="122"/>
      <c r="X111" s="1"/>
      <c r="Y111" s="18"/>
      <c r="Z111" s="25"/>
      <c r="AA111" s="25"/>
      <c r="AB111" s="25"/>
      <c r="AC111" s="25"/>
      <c r="AD111" s="25"/>
      <c r="AE111" s="25"/>
      <c r="AF111" s="25"/>
      <c r="AG111" s="25"/>
      <c r="AH111" s="25"/>
      <c r="AI111" s="43"/>
      <c r="AJ111" s="42"/>
      <c r="AK111" s="1"/>
      <c r="AL111" s="1"/>
      <c r="AM111" s="1"/>
      <c r="AN111" s="1"/>
      <c r="AO111" s="10"/>
    </row>
    <row r="112" spans="2:41" x14ac:dyDescent="0.25">
      <c r="B112" s="1"/>
      <c r="C112" s="10"/>
      <c r="D112" s="28"/>
      <c r="E112" s="28"/>
      <c r="F112" s="1"/>
      <c r="G112" s="22"/>
      <c r="H112" s="43"/>
      <c r="I112" s="42"/>
      <c r="J112" s="25"/>
      <c r="K112" s="18"/>
      <c r="L112" s="1"/>
      <c r="M112" s="43"/>
      <c r="N112" s="42"/>
      <c r="O112" s="1"/>
      <c r="P112" s="1"/>
      <c r="Q112" s="1"/>
      <c r="R112" s="1"/>
      <c r="S112" s="43"/>
      <c r="T112" s="42"/>
      <c r="U112" s="1"/>
      <c r="V112" s="124"/>
      <c r="W112" s="122"/>
      <c r="X112" s="1"/>
      <c r="Y112" s="18"/>
      <c r="Z112" s="25"/>
      <c r="AA112" s="25"/>
      <c r="AB112" s="25"/>
      <c r="AC112" s="25"/>
      <c r="AD112" s="25"/>
      <c r="AE112" s="25"/>
      <c r="AF112" s="25"/>
      <c r="AG112" s="25"/>
      <c r="AH112" s="25"/>
      <c r="AI112" s="43"/>
      <c r="AJ112" s="42"/>
      <c r="AK112" s="1"/>
      <c r="AL112" s="1"/>
      <c r="AM112" s="1"/>
      <c r="AN112" s="1"/>
      <c r="AO112" s="10"/>
    </row>
    <row r="113" spans="2:41" x14ac:dyDescent="0.25">
      <c r="B113" s="1"/>
      <c r="C113" s="10"/>
      <c r="D113" s="28"/>
      <c r="E113" s="28"/>
      <c r="F113" s="1"/>
      <c r="G113" s="22"/>
      <c r="H113" s="43"/>
      <c r="I113" s="42"/>
      <c r="J113" s="25"/>
      <c r="K113" s="18"/>
      <c r="L113" s="1"/>
      <c r="M113" s="43"/>
      <c r="N113" s="42"/>
      <c r="O113" s="1"/>
      <c r="P113" s="1"/>
      <c r="Q113" s="1"/>
      <c r="R113" s="1"/>
      <c r="S113" s="43"/>
      <c r="T113" s="42"/>
      <c r="U113" s="1"/>
      <c r="V113" s="124"/>
      <c r="W113" s="122"/>
      <c r="X113" s="1"/>
      <c r="Y113" s="18"/>
      <c r="Z113" s="25"/>
      <c r="AA113" s="25"/>
      <c r="AB113" s="25"/>
      <c r="AC113" s="25"/>
      <c r="AD113" s="25"/>
      <c r="AE113" s="25"/>
      <c r="AF113" s="25"/>
      <c r="AG113" s="25"/>
      <c r="AH113" s="25"/>
      <c r="AI113" s="43"/>
      <c r="AJ113" s="42"/>
      <c r="AK113" s="1"/>
      <c r="AL113" s="1"/>
      <c r="AM113" s="1"/>
      <c r="AN113" s="1"/>
      <c r="AO113" s="10"/>
    </row>
    <row r="114" spans="2:41" x14ac:dyDescent="0.25">
      <c r="B114" s="1"/>
      <c r="C114" s="10"/>
      <c r="D114" s="28"/>
      <c r="E114" s="28"/>
      <c r="F114" s="1"/>
      <c r="G114" s="22"/>
      <c r="H114" s="43"/>
      <c r="I114" s="42"/>
      <c r="J114" s="25"/>
      <c r="K114" s="18"/>
      <c r="L114" s="1"/>
      <c r="M114" s="43"/>
      <c r="N114" s="42"/>
      <c r="O114" s="1"/>
      <c r="P114" s="1"/>
      <c r="Q114" s="1"/>
      <c r="R114" s="1"/>
      <c r="S114" s="43"/>
      <c r="T114" s="42"/>
      <c r="U114" s="1"/>
      <c r="V114" s="124"/>
      <c r="W114" s="122"/>
      <c r="X114" s="1"/>
      <c r="Y114" s="18"/>
      <c r="Z114" s="25"/>
      <c r="AA114" s="25"/>
      <c r="AB114" s="25"/>
      <c r="AC114" s="25"/>
      <c r="AD114" s="25"/>
      <c r="AE114" s="25"/>
      <c r="AF114" s="25"/>
      <c r="AG114" s="25"/>
      <c r="AH114" s="25"/>
      <c r="AI114" s="43"/>
      <c r="AJ114" s="42"/>
      <c r="AK114" s="1"/>
      <c r="AL114" s="1"/>
      <c r="AM114" s="1"/>
      <c r="AN114" s="1"/>
      <c r="AO114" s="10"/>
    </row>
    <row r="115" spans="2:41" x14ac:dyDescent="0.25">
      <c r="B115" s="1"/>
      <c r="C115" s="10"/>
      <c r="D115" s="28"/>
      <c r="E115" s="28"/>
      <c r="F115" s="1"/>
      <c r="G115" s="22"/>
      <c r="H115" s="43"/>
      <c r="I115" s="42"/>
      <c r="J115" s="25"/>
      <c r="K115" s="18"/>
      <c r="L115" s="1"/>
      <c r="M115" s="43"/>
      <c r="N115" s="42"/>
      <c r="O115" s="1"/>
      <c r="P115" s="1"/>
      <c r="Q115" s="1"/>
      <c r="R115" s="1"/>
      <c r="S115" s="43"/>
      <c r="T115" s="42"/>
      <c r="U115" s="1"/>
      <c r="V115" s="124"/>
      <c r="W115" s="122"/>
      <c r="X115" s="1"/>
      <c r="Y115" s="18"/>
      <c r="Z115" s="25"/>
      <c r="AA115" s="25"/>
      <c r="AB115" s="25"/>
      <c r="AC115" s="25"/>
      <c r="AD115" s="25"/>
      <c r="AE115" s="25"/>
      <c r="AF115" s="25"/>
      <c r="AG115" s="25"/>
      <c r="AH115" s="25"/>
      <c r="AI115" s="43"/>
      <c r="AJ115" s="42"/>
      <c r="AK115" s="1"/>
      <c r="AL115" s="1"/>
      <c r="AM115" s="1"/>
      <c r="AN115" s="1"/>
      <c r="AO115" s="10"/>
    </row>
    <row r="116" spans="2:41" x14ac:dyDescent="0.25">
      <c r="B116" s="1"/>
      <c r="C116" s="10"/>
      <c r="D116" s="28"/>
      <c r="E116" s="28"/>
      <c r="F116" s="1"/>
      <c r="G116" s="22"/>
      <c r="H116" s="43"/>
      <c r="I116" s="42"/>
      <c r="J116" s="25"/>
      <c r="K116" s="18"/>
      <c r="L116" s="1"/>
      <c r="M116" s="43"/>
      <c r="N116" s="42"/>
      <c r="O116" s="1"/>
      <c r="P116" s="1"/>
      <c r="Q116" s="1"/>
      <c r="R116" s="1"/>
      <c r="S116" s="43"/>
      <c r="T116" s="42"/>
      <c r="U116" s="1"/>
      <c r="V116" s="124"/>
      <c r="W116" s="122"/>
      <c r="X116" s="1"/>
      <c r="Y116" s="18"/>
      <c r="Z116" s="25"/>
      <c r="AA116" s="25"/>
      <c r="AB116" s="25"/>
      <c r="AC116" s="25"/>
      <c r="AD116" s="25"/>
      <c r="AE116" s="25"/>
      <c r="AF116" s="25"/>
      <c r="AG116" s="25"/>
      <c r="AH116" s="25"/>
      <c r="AI116" s="43"/>
      <c r="AJ116" s="42"/>
      <c r="AK116" s="1"/>
      <c r="AL116" s="1"/>
      <c r="AM116" s="1"/>
      <c r="AN116" s="1"/>
      <c r="AO116" s="10"/>
    </row>
    <row r="117" spans="2:41" x14ac:dyDescent="0.25">
      <c r="B117" s="1"/>
      <c r="C117" s="10"/>
      <c r="D117" s="28"/>
      <c r="E117" s="28"/>
      <c r="F117" s="1"/>
      <c r="G117" s="22"/>
      <c r="H117" s="43"/>
      <c r="I117" s="42"/>
      <c r="J117" s="25"/>
      <c r="K117" s="18"/>
      <c r="L117" s="1"/>
      <c r="M117" s="43"/>
      <c r="N117" s="42"/>
      <c r="O117" s="1"/>
      <c r="P117" s="1"/>
      <c r="Q117" s="1"/>
      <c r="R117" s="1"/>
      <c r="S117" s="43"/>
      <c r="T117" s="42"/>
      <c r="U117" s="1"/>
      <c r="V117" s="124"/>
      <c r="W117" s="122"/>
      <c r="X117" s="1"/>
      <c r="Y117" s="18"/>
      <c r="Z117" s="25"/>
      <c r="AA117" s="25"/>
      <c r="AB117" s="25"/>
      <c r="AC117" s="25"/>
      <c r="AD117" s="25"/>
      <c r="AE117" s="25"/>
      <c r="AF117" s="25"/>
      <c r="AG117" s="25"/>
      <c r="AH117" s="25"/>
      <c r="AI117" s="43"/>
      <c r="AJ117" s="42"/>
      <c r="AK117" s="1"/>
      <c r="AL117" s="1"/>
      <c r="AM117" s="1"/>
      <c r="AN117" s="1"/>
      <c r="AO117" s="10"/>
    </row>
    <row r="118" spans="2:41" x14ac:dyDescent="0.25">
      <c r="B118" s="1"/>
      <c r="C118" s="10"/>
      <c r="D118" s="28"/>
      <c r="E118" s="28"/>
      <c r="F118" s="1"/>
      <c r="G118" s="22"/>
      <c r="H118" s="43"/>
      <c r="I118" s="42"/>
      <c r="J118" s="25"/>
      <c r="K118" s="18"/>
      <c r="L118" s="1"/>
      <c r="M118" s="43"/>
      <c r="N118" s="42"/>
      <c r="O118" s="1"/>
      <c r="P118" s="1"/>
      <c r="Q118" s="1"/>
      <c r="R118" s="1"/>
      <c r="S118" s="43"/>
      <c r="T118" s="42"/>
      <c r="U118" s="1"/>
      <c r="V118" s="124"/>
      <c r="W118" s="122"/>
      <c r="X118" s="1"/>
      <c r="Y118" s="18"/>
      <c r="Z118" s="25"/>
      <c r="AA118" s="25"/>
      <c r="AB118" s="25"/>
      <c r="AC118" s="25"/>
      <c r="AD118" s="25"/>
      <c r="AE118" s="25"/>
      <c r="AF118" s="25"/>
      <c r="AG118" s="25"/>
      <c r="AH118" s="25"/>
      <c r="AI118" s="43"/>
      <c r="AJ118" s="42"/>
      <c r="AK118" s="1"/>
      <c r="AL118" s="1"/>
      <c r="AM118" s="1"/>
      <c r="AN118" s="1"/>
      <c r="AO118" s="10"/>
    </row>
    <row r="119" spans="2:41" x14ac:dyDescent="0.25">
      <c r="B119" s="1"/>
      <c r="C119" s="10"/>
      <c r="D119" s="28"/>
      <c r="E119" s="28"/>
      <c r="F119" s="1"/>
      <c r="G119" s="22"/>
      <c r="H119" s="43"/>
      <c r="I119" s="42"/>
      <c r="J119" s="25"/>
      <c r="K119" s="18"/>
      <c r="L119" s="1"/>
      <c r="M119" s="43"/>
      <c r="N119" s="42"/>
      <c r="O119" s="1"/>
      <c r="P119" s="1"/>
      <c r="Q119" s="1"/>
      <c r="R119" s="1"/>
      <c r="S119" s="43"/>
      <c r="T119" s="42"/>
      <c r="U119" s="1"/>
      <c r="V119" s="124"/>
      <c r="W119" s="122"/>
      <c r="X119" s="1"/>
      <c r="Y119" s="18"/>
      <c r="Z119" s="25"/>
      <c r="AA119" s="25"/>
      <c r="AB119" s="25"/>
      <c r="AC119" s="25"/>
      <c r="AD119" s="25"/>
      <c r="AE119" s="25"/>
      <c r="AF119" s="25"/>
      <c r="AG119" s="25"/>
      <c r="AH119" s="25"/>
      <c r="AI119" s="43"/>
      <c r="AJ119" s="42"/>
      <c r="AK119" s="1"/>
      <c r="AL119" s="1"/>
      <c r="AM119" s="1"/>
      <c r="AN119" s="1"/>
      <c r="AO119" s="10"/>
    </row>
    <row r="120" spans="2:41" x14ac:dyDescent="0.25">
      <c r="B120" s="1"/>
      <c r="C120" s="10"/>
      <c r="D120" s="28"/>
      <c r="E120" s="28"/>
      <c r="F120" s="1"/>
      <c r="G120" s="22"/>
      <c r="H120" s="43"/>
      <c r="I120" s="42"/>
      <c r="J120" s="25"/>
      <c r="K120" s="18"/>
      <c r="L120" s="1"/>
      <c r="M120" s="43"/>
      <c r="N120" s="42"/>
      <c r="O120" s="1"/>
      <c r="P120" s="1"/>
      <c r="Q120" s="1"/>
      <c r="R120" s="1"/>
      <c r="S120" s="43"/>
      <c r="T120" s="42"/>
      <c r="U120" s="1"/>
      <c r="V120" s="124"/>
      <c r="W120" s="122"/>
      <c r="X120" s="1"/>
      <c r="Y120" s="18"/>
      <c r="Z120" s="25"/>
      <c r="AA120" s="25"/>
      <c r="AB120" s="25"/>
      <c r="AC120" s="25"/>
      <c r="AD120" s="25"/>
      <c r="AE120" s="25"/>
      <c r="AF120" s="25"/>
      <c r="AG120" s="25"/>
      <c r="AH120" s="25"/>
      <c r="AI120" s="43"/>
      <c r="AJ120" s="42"/>
      <c r="AK120" s="1"/>
      <c r="AL120" s="1"/>
      <c r="AM120" s="1"/>
      <c r="AN120" s="1"/>
      <c r="AO120" s="10"/>
    </row>
    <row r="121" spans="2:41" x14ac:dyDescent="0.25">
      <c r="B121" s="1"/>
      <c r="C121" s="10"/>
      <c r="D121" s="28"/>
      <c r="E121" s="28"/>
      <c r="F121" s="1"/>
      <c r="G121" s="22"/>
      <c r="H121" s="43"/>
      <c r="I121" s="42"/>
      <c r="J121" s="25"/>
      <c r="K121" s="18"/>
      <c r="L121" s="1"/>
      <c r="M121" s="43"/>
      <c r="N121" s="42"/>
      <c r="O121" s="1"/>
      <c r="P121" s="1"/>
      <c r="Q121" s="1"/>
      <c r="R121" s="1"/>
      <c r="S121" s="43"/>
      <c r="T121" s="42"/>
      <c r="U121" s="1"/>
      <c r="V121" s="124"/>
      <c r="W121" s="122"/>
      <c r="X121" s="1"/>
      <c r="Y121" s="18"/>
      <c r="Z121" s="25"/>
      <c r="AA121" s="25"/>
      <c r="AB121" s="25"/>
      <c r="AC121" s="25"/>
      <c r="AD121" s="25"/>
      <c r="AE121" s="25"/>
      <c r="AF121" s="25"/>
      <c r="AG121" s="25"/>
      <c r="AH121" s="25"/>
      <c r="AI121" s="43"/>
      <c r="AJ121" s="42"/>
      <c r="AK121" s="1"/>
      <c r="AL121" s="1"/>
      <c r="AM121" s="1"/>
      <c r="AN121" s="1"/>
      <c r="AO121" s="10"/>
    </row>
    <row r="122" spans="2:41" x14ac:dyDescent="0.25">
      <c r="B122" s="1"/>
      <c r="C122" s="10"/>
      <c r="D122" s="28"/>
      <c r="E122" s="28"/>
      <c r="F122" s="1"/>
      <c r="G122" s="22"/>
      <c r="H122" s="43"/>
      <c r="I122" s="42"/>
      <c r="J122" s="25"/>
      <c r="K122" s="18"/>
      <c r="L122" s="1"/>
      <c r="M122" s="43"/>
      <c r="N122" s="42"/>
      <c r="O122" s="1"/>
      <c r="P122" s="1"/>
      <c r="Q122" s="1"/>
      <c r="R122" s="1"/>
      <c r="S122" s="43"/>
      <c r="T122" s="42"/>
      <c r="U122" s="1"/>
      <c r="V122" s="124"/>
      <c r="W122" s="122"/>
      <c r="X122" s="1"/>
      <c r="Y122" s="18"/>
      <c r="Z122" s="25"/>
      <c r="AA122" s="25"/>
      <c r="AB122" s="25"/>
      <c r="AC122" s="25"/>
      <c r="AD122" s="25"/>
      <c r="AE122" s="25"/>
      <c r="AF122" s="25"/>
      <c r="AG122" s="25"/>
      <c r="AH122" s="25"/>
      <c r="AI122" s="43"/>
      <c r="AJ122" s="42"/>
      <c r="AK122" s="1"/>
      <c r="AL122" s="1"/>
      <c r="AM122" s="1"/>
      <c r="AN122" s="1"/>
      <c r="AO122" s="10"/>
    </row>
    <row r="123" spans="2:41" x14ac:dyDescent="0.25">
      <c r="B123" s="1"/>
      <c r="C123" s="10"/>
      <c r="D123" s="28"/>
      <c r="E123" s="28"/>
      <c r="F123" s="1"/>
      <c r="G123" s="22"/>
      <c r="H123" s="43"/>
      <c r="I123" s="42"/>
      <c r="J123" s="25"/>
      <c r="K123" s="18"/>
      <c r="L123" s="1"/>
      <c r="M123" s="43"/>
      <c r="N123" s="42"/>
      <c r="O123" s="1"/>
      <c r="P123" s="1"/>
      <c r="Q123" s="1"/>
      <c r="R123" s="1"/>
      <c r="S123" s="43"/>
      <c r="T123" s="42"/>
      <c r="U123" s="1"/>
      <c r="V123" s="124"/>
      <c r="W123" s="122"/>
      <c r="X123" s="1"/>
      <c r="Y123" s="18"/>
      <c r="Z123" s="25"/>
      <c r="AA123" s="25"/>
      <c r="AB123" s="25"/>
      <c r="AC123" s="25"/>
      <c r="AD123" s="25"/>
      <c r="AE123" s="25"/>
      <c r="AF123" s="25"/>
      <c r="AG123" s="25"/>
      <c r="AH123" s="25"/>
      <c r="AI123" s="43"/>
      <c r="AJ123" s="42"/>
      <c r="AK123" s="1"/>
      <c r="AL123" s="1"/>
      <c r="AM123" s="1"/>
      <c r="AN123" s="1"/>
      <c r="AO123" s="10"/>
    </row>
    <row r="124" spans="2:41" x14ac:dyDescent="0.25">
      <c r="B124" s="1"/>
      <c r="C124" s="10"/>
      <c r="D124" s="28"/>
      <c r="E124" s="28"/>
      <c r="F124" s="1"/>
      <c r="G124" s="22"/>
      <c r="H124" s="43"/>
      <c r="I124" s="42"/>
      <c r="J124" s="25"/>
      <c r="K124" s="18"/>
      <c r="L124" s="1"/>
      <c r="M124" s="43"/>
      <c r="N124" s="42"/>
      <c r="O124" s="1"/>
      <c r="P124" s="1"/>
      <c r="Q124" s="1"/>
      <c r="R124" s="1"/>
      <c r="S124" s="43"/>
      <c r="T124" s="42"/>
      <c r="U124" s="1"/>
      <c r="V124" s="124"/>
      <c r="W124" s="122"/>
      <c r="X124" s="1"/>
      <c r="Y124" s="18"/>
      <c r="Z124" s="25"/>
      <c r="AA124" s="25"/>
      <c r="AB124" s="25"/>
      <c r="AC124" s="25"/>
      <c r="AD124" s="25"/>
      <c r="AE124" s="25"/>
      <c r="AF124" s="25"/>
      <c r="AG124" s="25"/>
      <c r="AH124" s="25"/>
      <c r="AI124" s="43"/>
      <c r="AJ124" s="42"/>
      <c r="AK124" s="1"/>
      <c r="AL124" s="1"/>
      <c r="AM124" s="1"/>
      <c r="AN124" s="1"/>
      <c r="AO124" s="10"/>
    </row>
    <row r="125" spans="2:41" x14ac:dyDescent="0.25">
      <c r="B125" s="1"/>
      <c r="C125" s="10"/>
      <c r="D125" s="28"/>
      <c r="E125" s="28"/>
      <c r="F125" s="1"/>
      <c r="G125" s="22"/>
      <c r="H125" s="43"/>
      <c r="I125" s="42"/>
      <c r="J125" s="25"/>
      <c r="K125" s="18"/>
      <c r="L125" s="1"/>
      <c r="M125" s="43"/>
      <c r="N125" s="42"/>
      <c r="O125" s="1"/>
      <c r="P125" s="1"/>
      <c r="Q125" s="1"/>
      <c r="R125" s="1"/>
      <c r="S125" s="43"/>
      <c r="T125" s="42"/>
      <c r="U125" s="1"/>
      <c r="V125" s="124"/>
      <c r="W125" s="122"/>
      <c r="X125" s="1"/>
      <c r="Y125" s="18"/>
      <c r="Z125" s="25"/>
      <c r="AA125" s="25"/>
      <c r="AB125" s="25"/>
      <c r="AC125" s="25"/>
      <c r="AD125" s="25"/>
      <c r="AE125" s="25"/>
      <c r="AF125" s="25"/>
      <c r="AG125" s="25"/>
      <c r="AH125" s="25"/>
      <c r="AI125" s="43"/>
      <c r="AJ125" s="42"/>
      <c r="AK125" s="1"/>
      <c r="AL125" s="1"/>
      <c r="AM125" s="1"/>
      <c r="AN125" s="1"/>
      <c r="AO125" s="10"/>
    </row>
    <row r="126" spans="2:41" x14ac:dyDescent="0.25">
      <c r="B126" s="1"/>
      <c r="C126" s="10"/>
      <c r="D126" s="28"/>
      <c r="E126" s="28"/>
      <c r="F126" s="1"/>
      <c r="G126" s="22"/>
      <c r="H126" s="43"/>
      <c r="I126" s="42"/>
      <c r="J126" s="25"/>
      <c r="K126" s="18"/>
      <c r="L126" s="1"/>
      <c r="M126" s="43"/>
      <c r="N126" s="42"/>
      <c r="O126" s="1"/>
      <c r="P126" s="1"/>
      <c r="Q126" s="1"/>
      <c r="R126" s="1"/>
      <c r="S126" s="43"/>
      <c r="T126" s="42"/>
      <c r="U126" s="1"/>
      <c r="V126" s="124"/>
      <c r="W126" s="122"/>
      <c r="X126" s="1"/>
      <c r="Y126" s="18"/>
      <c r="Z126" s="25"/>
      <c r="AA126" s="25"/>
      <c r="AB126" s="25"/>
      <c r="AC126" s="25"/>
      <c r="AD126" s="25"/>
      <c r="AE126" s="25"/>
      <c r="AF126" s="25"/>
      <c r="AG126" s="25"/>
      <c r="AH126" s="25"/>
      <c r="AI126" s="43"/>
      <c r="AJ126" s="42"/>
      <c r="AK126" s="1"/>
      <c r="AL126" s="1"/>
      <c r="AM126" s="1"/>
      <c r="AN126" s="1"/>
      <c r="AO126" s="10"/>
    </row>
    <row r="127" spans="2:41" x14ac:dyDescent="0.25">
      <c r="B127" s="1"/>
      <c r="C127" s="10"/>
      <c r="D127" s="28"/>
      <c r="E127" s="28"/>
      <c r="F127" s="1"/>
      <c r="G127" s="22"/>
      <c r="H127" s="43"/>
      <c r="I127" s="42"/>
      <c r="J127" s="25"/>
      <c r="K127" s="18"/>
      <c r="L127" s="1"/>
      <c r="M127" s="43"/>
      <c r="N127" s="42"/>
      <c r="O127" s="1"/>
      <c r="P127" s="1"/>
      <c r="Q127" s="1"/>
      <c r="R127" s="1"/>
      <c r="S127" s="43"/>
      <c r="T127" s="42"/>
      <c r="U127" s="1"/>
      <c r="V127" s="124"/>
      <c r="W127" s="122"/>
      <c r="X127" s="1"/>
      <c r="Y127" s="18"/>
      <c r="Z127" s="25"/>
      <c r="AA127" s="25"/>
      <c r="AB127" s="25"/>
      <c r="AC127" s="25"/>
      <c r="AD127" s="25"/>
      <c r="AE127" s="25"/>
      <c r="AF127" s="25"/>
      <c r="AG127" s="25"/>
      <c r="AH127" s="25"/>
      <c r="AI127" s="43"/>
      <c r="AJ127" s="42"/>
      <c r="AK127" s="1"/>
      <c r="AL127" s="1"/>
      <c r="AM127" s="1"/>
      <c r="AN127" s="1"/>
      <c r="AO127" s="10"/>
    </row>
    <row r="128" spans="2:41" x14ac:dyDescent="0.25">
      <c r="B128" s="1"/>
      <c r="C128" s="10"/>
      <c r="D128" s="28"/>
      <c r="E128" s="28"/>
      <c r="F128" s="1"/>
      <c r="G128" s="22"/>
      <c r="H128" s="43"/>
      <c r="I128" s="42"/>
      <c r="J128" s="25"/>
      <c r="K128" s="18"/>
      <c r="L128" s="1"/>
      <c r="M128" s="43"/>
      <c r="N128" s="42"/>
      <c r="O128" s="1"/>
      <c r="P128" s="1"/>
      <c r="Q128" s="1"/>
      <c r="R128" s="1"/>
      <c r="S128" s="43"/>
      <c r="T128" s="42"/>
      <c r="U128" s="1"/>
      <c r="V128" s="124"/>
      <c r="W128" s="122"/>
      <c r="X128" s="1"/>
      <c r="Y128" s="18"/>
      <c r="Z128" s="25"/>
      <c r="AA128" s="25"/>
      <c r="AB128" s="25"/>
      <c r="AC128" s="25"/>
      <c r="AD128" s="25"/>
      <c r="AE128" s="25"/>
      <c r="AF128" s="25"/>
      <c r="AG128" s="25"/>
      <c r="AH128" s="25"/>
      <c r="AI128" s="43"/>
      <c r="AJ128" s="42"/>
      <c r="AK128" s="1"/>
      <c r="AL128" s="1"/>
      <c r="AM128" s="1"/>
      <c r="AN128" s="1"/>
      <c r="AO128" s="10"/>
    </row>
    <row r="129" spans="2:41" x14ac:dyDescent="0.25">
      <c r="B129" s="1"/>
      <c r="C129" s="10"/>
      <c r="D129" s="28"/>
      <c r="E129" s="28"/>
      <c r="F129" s="1"/>
      <c r="G129" s="22"/>
      <c r="H129" s="43"/>
      <c r="I129" s="42"/>
      <c r="J129" s="25"/>
      <c r="K129" s="18"/>
      <c r="L129" s="1"/>
      <c r="M129" s="43"/>
      <c r="N129" s="42"/>
      <c r="O129" s="1"/>
      <c r="P129" s="1"/>
      <c r="Q129" s="1"/>
      <c r="R129" s="1"/>
      <c r="S129" s="43"/>
      <c r="T129" s="42"/>
      <c r="U129" s="1"/>
      <c r="V129" s="124"/>
      <c r="W129" s="122"/>
      <c r="X129" s="1"/>
      <c r="Y129" s="18"/>
      <c r="Z129" s="25"/>
      <c r="AA129" s="25"/>
      <c r="AB129" s="25"/>
      <c r="AC129" s="25"/>
      <c r="AD129" s="25"/>
      <c r="AE129" s="25"/>
      <c r="AF129" s="25"/>
      <c r="AG129" s="25"/>
      <c r="AH129" s="25"/>
      <c r="AI129" s="43"/>
      <c r="AJ129" s="42"/>
      <c r="AK129" s="1"/>
      <c r="AL129" s="1"/>
      <c r="AM129" s="1"/>
      <c r="AN129" s="1"/>
      <c r="AO129" s="10"/>
    </row>
    <row r="130" spans="2:41" x14ac:dyDescent="0.25">
      <c r="B130" s="1"/>
      <c r="C130" s="10"/>
      <c r="D130" s="28"/>
      <c r="E130" s="28"/>
      <c r="F130" s="1"/>
      <c r="G130" s="22"/>
      <c r="H130" s="43"/>
      <c r="I130" s="42"/>
      <c r="J130" s="25"/>
      <c r="K130" s="18"/>
      <c r="L130" s="1"/>
      <c r="M130" s="43"/>
      <c r="N130" s="42"/>
      <c r="O130" s="1"/>
      <c r="P130" s="1"/>
      <c r="Q130" s="1"/>
      <c r="R130" s="1"/>
      <c r="S130" s="43"/>
      <c r="T130" s="42"/>
      <c r="U130" s="1"/>
      <c r="V130" s="124"/>
      <c r="W130" s="122"/>
      <c r="X130" s="1"/>
      <c r="Y130" s="18"/>
      <c r="Z130" s="25"/>
      <c r="AA130" s="25"/>
      <c r="AB130" s="25"/>
      <c r="AC130" s="25"/>
      <c r="AD130" s="25"/>
      <c r="AE130" s="25"/>
      <c r="AF130" s="25"/>
      <c r="AG130" s="25"/>
      <c r="AH130" s="25"/>
      <c r="AI130" s="43"/>
      <c r="AJ130" s="42"/>
      <c r="AK130" s="1"/>
      <c r="AL130" s="1"/>
      <c r="AM130" s="1"/>
      <c r="AN130" s="1"/>
      <c r="AO130" s="10"/>
    </row>
    <row r="131" spans="2:41" x14ac:dyDescent="0.25">
      <c r="B131" s="1"/>
      <c r="C131" s="10"/>
      <c r="D131" s="28"/>
      <c r="E131" s="28"/>
      <c r="F131" s="1"/>
      <c r="G131" s="22"/>
      <c r="H131" s="43"/>
      <c r="I131" s="42"/>
      <c r="J131" s="25"/>
      <c r="K131" s="18"/>
      <c r="L131" s="1"/>
      <c r="M131" s="43"/>
      <c r="N131" s="42"/>
      <c r="O131" s="1"/>
      <c r="P131" s="1"/>
      <c r="Q131" s="1"/>
      <c r="R131" s="1"/>
      <c r="S131" s="43"/>
      <c r="T131" s="42"/>
      <c r="U131" s="1"/>
      <c r="V131" s="124"/>
      <c r="W131" s="122"/>
      <c r="X131" s="1"/>
      <c r="Y131" s="18"/>
      <c r="Z131" s="25"/>
      <c r="AA131" s="25"/>
      <c r="AB131" s="25"/>
      <c r="AC131" s="25"/>
      <c r="AD131" s="25"/>
      <c r="AE131" s="25"/>
      <c r="AF131" s="25"/>
      <c r="AG131" s="25"/>
      <c r="AH131" s="25"/>
      <c r="AI131" s="43"/>
      <c r="AJ131" s="42"/>
      <c r="AK131" s="1"/>
      <c r="AL131" s="1"/>
      <c r="AM131" s="1"/>
      <c r="AN131" s="1"/>
      <c r="AO131" s="10"/>
    </row>
    <row r="132" spans="2:41" x14ac:dyDescent="0.25">
      <c r="B132" s="1"/>
      <c r="C132" s="10"/>
      <c r="D132" s="28"/>
      <c r="E132" s="28"/>
      <c r="F132" s="1"/>
      <c r="G132" s="22"/>
      <c r="H132" s="43"/>
      <c r="I132" s="42"/>
      <c r="J132" s="25"/>
      <c r="K132" s="18"/>
      <c r="L132" s="1"/>
      <c r="M132" s="43"/>
      <c r="N132" s="42"/>
      <c r="O132" s="1"/>
      <c r="P132" s="1"/>
      <c r="Q132" s="1"/>
      <c r="R132" s="1"/>
      <c r="S132" s="43"/>
      <c r="T132" s="42"/>
      <c r="U132" s="1"/>
      <c r="V132" s="124"/>
      <c r="W132" s="122"/>
      <c r="X132" s="1"/>
      <c r="Y132" s="18"/>
      <c r="Z132" s="25"/>
      <c r="AA132" s="25"/>
      <c r="AB132" s="25"/>
      <c r="AC132" s="25"/>
      <c r="AD132" s="25"/>
      <c r="AE132" s="25"/>
      <c r="AF132" s="25"/>
      <c r="AG132" s="25"/>
      <c r="AH132" s="25"/>
      <c r="AI132" s="43"/>
      <c r="AJ132" s="42"/>
      <c r="AK132" s="1"/>
      <c r="AL132" s="1"/>
      <c r="AM132" s="1"/>
      <c r="AN132" s="1"/>
      <c r="AO132" s="10"/>
    </row>
    <row r="133" spans="2:41" x14ac:dyDescent="0.25">
      <c r="B133" s="1"/>
      <c r="C133" s="10"/>
      <c r="D133" s="28"/>
      <c r="E133" s="28"/>
      <c r="F133" s="1"/>
      <c r="G133" s="22"/>
      <c r="H133" s="43"/>
      <c r="I133" s="42"/>
      <c r="J133" s="25"/>
      <c r="K133" s="18"/>
      <c r="L133" s="1"/>
      <c r="M133" s="43"/>
      <c r="N133" s="42"/>
      <c r="O133" s="1"/>
      <c r="P133" s="1"/>
      <c r="Q133" s="1"/>
      <c r="R133" s="1"/>
      <c r="S133" s="43"/>
      <c r="T133" s="42"/>
      <c r="U133" s="1"/>
      <c r="V133" s="124"/>
      <c r="W133" s="122"/>
      <c r="X133" s="1"/>
      <c r="Y133" s="18"/>
      <c r="Z133" s="25"/>
      <c r="AA133" s="25"/>
      <c r="AB133" s="25"/>
      <c r="AC133" s="25"/>
      <c r="AD133" s="25"/>
      <c r="AE133" s="25"/>
      <c r="AF133" s="25"/>
      <c r="AG133" s="25"/>
      <c r="AH133" s="25"/>
      <c r="AI133" s="43"/>
      <c r="AJ133" s="42"/>
      <c r="AK133" s="1"/>
      <c r="AL133" s="1"/>
      <c r="AM133" s="1"/>
      <c r="AN133" s="1"/>
      <c r="AO133" s="10"/>
    </row>
    <row r="134" spans="2:41" x14ac:dyDescent="0.25">
      <c r="B134" s="1"/>
      <c r="C134" s="10"/>
      <c r="D134" s="28"/>
      <c r="E134" s="28"/>
      <c r="F134" s="1"/>
      <c r="G134" s="22"/>
      <c r="H134" s="43"/>
      <c r="I134" s="42"/>
      <c r="J134" s="25"/>
      <c r="K134" s="18"/>
      <c r="L134" s="1"/>
      <c r="M134" s="43"/>
      <c r="N134" s="42"/>
      <c r="O134" s="1"/>
      <c r="P134" s="1"/>
      <c r="Q134" s="1"/>
      <c r="R134" s="1"/>
      <c r="S134" s="43"/>
      <c r="T134" s="42"/>
      <c r="U134" s="1"/>
      <c r="V134" s="124"/>
      <c r="W134" s="122"/>
      <c r="X134" s="1"/>
      <c r="Y134" s="18"/>
      <c r="Z134" s="25"/>
      <c r="AA134" s="25"/>
      <c r="AB134" s="25"/>
      <c r="AC134" s="25"/>
      <c r="AD134" s="25"/>
      <c r="AE134" s="25"/>
      <c r="AF134" s="25"/>
      <c r="AG134" s="25"/>
      <c r="AH134" s="25"/>
      <c r="AI134" s="43"/>
      <c r="AJ134" s="42"/>
      <c r="AK134" s="1"/>
      <c r="AL134" s="1"/>
      <c r="AM134" s="1"/>
      <c r="AN134" s="1"/>
      <c r="AO134" s="10"/>
    </row>
    <row r="135" spans="2:41" x14ac:dyDescent="0.25">
      <c r="B135" s="1"/>
      <c r="C135" s="10"/>
      <c r="D135" s="28"/>
      <c r="E135" s="28"/>
      <c r="F135" s="1"/>
      <c r="G135" s="22"/>
      <c r="H135" s="43"/>
      <c r="I135" s="42"/>
      <c r="J135" s="25"/>
      <c r="K135" s="18"/>
      <c r="L135" s="1"/>
      <c r="M135" s="43"/>
      <c r="N135" s="42"/>
      <c r="O135" s="1"/>
      <c r="P135" s="1"/>
      <c r="Q135" s="1"/>
      <c r="R135" s="1"/>
      <c r="S135" s="43"/>
      <c r="T135" s="42"/>
      <c r="U135" s="1"/>
      <c r="V135" s="124"/>
      <c r="W135" s="122"/>
      <c r="X135" s="1"/>
      <c r="Y135" s="18"/>
      <c r="Z135" s="25"/>
      <c r="AA135" s="25"/>
      <c r="AB135" s="25"/>
      <c r="AC135" s="25"/>
      <c r="AD135" s="25"/>
      <c r="AE135" s="25"/>
      <c r="AF135" s="25"/>
      <c r="AG135" s="25"/>
      <c r="AH135" s="25"/>
      <c r="AI135" s="43"/>
      <c r="AJ135" s="42"/>
      <c r="AK135" s="1"/>
      <c r="AL135" s="1"/>
      <c r="AM135" s="1"/>
      <c r="AN135" s="1"/>
      <c r="AO135" s="10"/>
    </row>
    <row r="136" spans="2:41" x14ac:dyDescent="0.25">
      <c r="B136" s="1"/>
      <c r="C136" s="10"/>
      <c r="D136" s="28"/>
      <c r="E136" s="28"/>
      <c r="F136" s="1"/>
      <c r="G136" s="22"/>
      <c r="H136" s="43"/>
      <c r="I136" s="42"/>
      <c r="J136" s="25"/>
      <c r="K136" s="18"/>
      <c r="L136" s="1"/>
      <c r="M136" s="43"/>
      <c r="N136" s="42"/>
      <c r="O136" s="1"/>
      <c r="P136" s="1"/>
      <c r="Q136" s="1"/>
      <c r="R136" s="1"/>
      <c r="S136" s="43"/>
      <c r="T136" s="42"/>
      <c r="U136" s="1"/>
      <c r="V136" s="124"/>
      <c r="W136" s="122"/>
      <c r="X136" s="1"/>
      <c r="Y136" s="18"/>
      <c r="Z136" s="25"/>
      <c r="AA136" s="25"/>
      <c r="AB136" s="25"/>
      <c r="AC136" s="25"/>
      <c r="AD136" s="25"/>
      <c r="AE136" s="25"/>
      <c r="AF136" s="25"/>
      <c r="AG136" s="25"/>
      <c r="AH136" s="25"/>
      <c r="AI136" s="43"/>
      <c r="AJ136" s="42"/>
      <c r="AK136" s="1"/>
      <c r="AL136" s="1"/>
      <c r="AM136" s="1"/>
      <c r="AN136" s="1"/>
      <c r="AO136" s="10"/>
    </row>
    <row r="137" spans="2:41" x14ac:dyDescent="0.25">
      <c r="B137" s="1"/>
      <c r="C137" s="10"/>
      <c r="D137" s="28"/>
      <c r="E137" s="28"/>
      <c r="F137" s="1"/>
      <c r="G137" s="22"/>
      <c r="H137" s="43"/>
      <c r="I137" s="42"/>
      <c r="J137" s="25"/>
      <c r="K137" s="18"/>
      <c r="L137" s="1"/>
      <c r="M137" s="43"/>
      <c r="N137" s="42"/>
      <c r="O137" s="1"/>
      <c r="P137" s="1"/>
      <c r="Q137" s="1"/>
      <c r="R137" s="1"/>
      <c r="S137" s="43"/>
      <c r="T137" s="42"/>
      <c r="U137" s="1"/>
      <c r="V137" s="124"/>
      <c r="W137" s="122"/>
      <c r="X137" s="1"/>
      <c r="Y137" s="18"/>
      <c r="Z137" s="25"/>
      <c r="AA137" s="25"/>
      <c r="AB137" s="25"/>
      <c r="AC137" s="25"/>
      <c r="AD137" s="25"/>
      <c r="AE137" s="25"/>
      <c r="AF137" s="25"/>
      <c r="AG137" s="25"/>
      <c r="AH137" s="25"/>
      <c r="AI137" s="43"/>
      <c r="AJ137" s="42"/>
      <c r="AK137" s="1"/>
      <c r="AL137" s="1"/>
      <c r="AM137" s="1"/>
      <c r="AN137" s="1"/>
      <c r="AO137" s="10"/>
    </row>
    <row r="138" spans="2:41" x14ac:dyDescent="0.25">
      <c r="B138" s="1"/>
      <c r="C138" s="10"/>
      <c r="D138" s="28"/>
      <c r="E138" s="28"/>
      <c r="F138" s="1"/>
      <c r="G138" s="22"/>
      <c r="H138" s="43"/>
      <c r="I138" s="42"/>
      <c r="J138" s="25"/>
      <c r="K138" s="18"/>
      <c r="L138" s="1"/>
      <c r="M138" s="43"/>
      <c r="N138" s="42"/>
      <c r="O138" s="1"/>
      <c r="P138" s="1"/>
      <c r="Q138" s="1"/>
      <c r="R138" s="1"/>
      <c r="S138" s="43"/>
      <c r="T138" s="42"/>
      <c r="U138" s="1"/>
      <c r="V138" s="124"/>
      <c r="W138" s="122"/>
      <c r="X138" s="1"/>
      <c r="Y138" s="18"/>
      <c r="Z138" s="25"/>
      <c r="AA138" s="25"/>
      <c r="AB138" s="25"/>
      <c r="AC138" s="25"/>
      <c r="AD138" s="25"/>
      <c r="AE138" s="25"/>
      <c r="AF138" s="25"/>
      <c r="AG138" s="25"/>
      <c r="AH138" s="25"/>
      <c r="AI138" s="43"/>
      <c r="AJ138" s="42"/>
      <c r="AK138" s="1"/>
      <c r="AL138" s="1"/>
      <c r="AM138" s="1"/>
      <c r="AN138" s="1"/>
      <c r="AO138" s="10"/>
    </row>
    <row r="139" spans="2:41" x14ac:dyDescent="0.25">
      <c r="B139" s="1"/>
      <c r="C139" s="10"/>
      <c r="D139" s="28"/>
      <c r="E139" s="28"/>
      <c r="F139" s="1"/>
      <c r="G139" s="22"/>
      <c r="H139" s="43"/>
      <c r="I139" s="42"/>
      <c r="J139" s="25"/>
      <c r="K139" s="18"/>
      <c r="L139" s="1"/>
      <c r="M139" s="43"/>
      <c r="N139" s="42"/>
      <c r="O139" s="1"/>
      <c r="P139" s="1"/>
      <c r="Q139" s="1"/>
      <c r="R139" s="1"/>
      <c r="S139" s="43"/>
      <c r="T139" s="42"/>
      <c r="U139" s="1"/>
      <c r="V139" s="124"/>
      <c r="W139" s="122"/>
      <c r="X139" s="1"/>
      <c r="Y139" s="18"/>
      <c r="Z139" s="25"/>
      <c r="AA139" s="25"/>
      <c r="AB139" s="25"/>
      <c r="AC139" s="25"/>
      <c r="AD139" s="25"/>
      <c r="AE139" s="25"/>
      <c r="AF139" s="25"/>
      <c r="AG139" s="25"/>
      <c r="AH139" s="25"/>
      <c r="AI139" s="43"/>
      <c r="AJ139" s="42"/>
      <c r="AK139" s="1"/>
      <c r="AL139" s="1"/>
      <c r="AM139" s="1"/>
      <c r="AN139" s="1"/>
      <c r="AO139" s="10"/>
    </row>
    <row r="140" spans="2:41" x14ac:dyDescent="0.25">
      <c r="B140" s="1"/>
      <c r="C140" s="10"/>
      <c r="D140" s="28"/>
      <c r="E140" s="28"/>
      <c r="F140" s="1"/>
      <c r="G140" s="22"/>
      <c r="H140" s="43"/>
      <c r="I140" s="42"/>
      <c r="J140" s="25"/>
      <c r="K140" s="18"/>
      <c r="L140" s="1"/>
      <c r="M140" s="43"/>
      <c r="N140" s="42"/>
      <c r="O140" s="1"/>
      <c r="P140" s="1"/>
      <c r="Q140" s="1"/>
      <c r="R140" s="1"/>
      <c r="S140" s="43"/>
      <c r="T140" s="42"/>
      <c r="U140" s="1"/>
      <c r="V140" s="124"/>
      <c r="W140" s="122"/>
      <c r="X140" s="1"/>
      <c r="Y140" s="18"/>
      <c r="Z140" s="25"/>
      <c r="AA140" s="25"/>
      <c r="AB140" s="25"/>
      <c r="AC140" s="25"/>
      <c r="AD140" s="25"/>
      <c r="AE140" s="25"/>
      <c r="AF140" s="25"/>
      <c r="AG140" s="25"/>
      <c r="AH140" s="25"/>
      <c r="AI140" s="43"/>
      <c r="AJ140" s="42"/>
      <c r="AK140" s="1"/>
      <c r="AL140" s="1"/>
      <c r="AM140" s="1"/>
      <c r="AN140" s="1"/>
      <c r="AO140" s="10"/>
    </row>
    <row r="141" spans="2:41" x14ac:dyDescent="0.25">
      <c r="B141" s="1"/>
      <c r="C141" s="10"/>
      <c r="D141" s="28"/>
      <c r="E141" s="28"/>
      <c r="F141" s="1"/>
      <c r="G141" s="22"/>
      <c r="H141" s="43"/>
      <c r="I141" s="42"/>
      <c r="J141" s="25"/>
      <c r="K141" s="18"/>
      <c r="L141" s="1"/>
      <c r="M141" s="43"/>
      <c r="N141" s="42"/>
      <c r="O141" s="1"/>
      <c r="P141" s="1"/>
      <c r="Q141" s="1"/>
      <c r="R141" s="1"/>
      <c r="S141" s="43"/>
      <c r="T141" s="42"/>
      <c r="U141" s="1"/>
      <c r="V141" s="124"/>
      <c r="W141" s="122"/>
      <c r="X141" s="1"/>
      <c r="Y141" s="18"/>
      <c r="Z141" s="25"/>
      <c r="AA141" s="25"/>
      <c r="AB141" s="25"/>
      <c r="AC141" s="25"/>
      <c r="AD141" s="25"/>
      <c r="AE141" s="25"/>
      <c r="AF141" s="25"/>
      <c r="AG141" s="25"/>
      <c r="AH141" s="25"/>
      <c r="AI141" s="43"/>
      <c r="AJ141" s="42"/>
      <c r="AK141" s="1"/>
      <c r="AL141" s="1"/>
      <c r="AM141" s="1"/>
      <c r="AN141" s="1"/>
      <c r="AO141" s="10"/>
    </row>
    <row r="142" spans="2:41" x14ac:dyDescent="0.25">
      <c r="B142" s="1"/>
      <c r="C142" s="10"/>
      <c r="D142" s="28"/>
      <c r="E142" s="28"/>
      <c r="F142" s="1"/>
      <c r="G142" s="22"/>
      <c r="H142" s="43"/>
      <c r="I142" s="42"/>
      <c r="J142" s="25"/>
      <c r="K142" s="18"/>
      <c r="L142" s="1"/>
      <c r="M142" s="43"/>
      <c r="N142" s="42"/>
      <c r="O142" s="1"/>
      <c r="P142" s="1"/>
      <c r="Q142" s="1"/>
      <c r="R142" s="1"/>
      <c r="S142" s="43"/>
      <c r="T142" s="42"/>
      <c r="U142" s="1"/>
      <c r="V142" s="124"/>
      <c r="W142" s="122"/>
      <c r="X142" s="1"/>
      <c r="Y142" s="18"/>
      <c r="Z142" s="25"/>
      <c r="AA142" s="25"/>
      <c r="AB142" s="25"/>
      <c r="AC142" s="25"/>
      <c r="AD142" s="25"/>
      <c r="AE142" s="25"/>
      <c r="AF142" s="25"/>
      <c r="AG142" s="25"/>
      <c r="AH142" s="25"/>
      <c r="AI142" s="43"/>
      <c r="AJ142" s="42"/>
      <c r="AK142" s="1"/>
      <c r="AL142" s="1"/>
      <c r="AM142" s="1"/>
      <c r="AN142" s="1"/>
      <c r="AO142" s="10"/>
    </row>
    <row r="143" spans="2:41" x14ac:dyDescent="0.25">
      <c r="B143" s="1"/>
      <c r="C143" s="10"/>
      <c r="D143" s="28"/>
      <c r="E143" s="28"/>
      <c r="F143" s="1"/>
      <c r="G143" s="22"/>
      <c r="H143" s="43"/>
      <c r="I143" s="42"/>
      <c r="J143" s="25"/>
      <c r="K143" s="18"/>
      <c r="L143" s="1"/>
      <c r="M143" s="43"/>
      <c r="N143" s="42"/>
      <c r="O143" s="1"/>
      <c r="P143" s="1"/>
      <c r="Q143" s="1"/>
      <c r="R143" s="1"/>
      <c r="S143" s="43"/>
      <c r="T143" s="42"/>
      <c r="U143" s="1"/>
      <c r="V143" s="124"/>
      <c r="W143" s="122"/>
      <c r="X143" s="1"/>
      <c r="Y143" s="18"/>
      <c r="Z143" s="25"/>
      <c r="AA143" s="25"/>
      <c r="AB143" s="25"/>
      <c r="AC143" s="25"/>
      <c r="AD143" s="25"/>
      <c r="AE143" s="25"/>
      <c r="AF143" s="25"/>
      <c r="AG143" s="25"/>
      <c r="AH143" s="25"/>
      <c r="AI143" s="43"/>
      <c r="AJ143" s="42"/>
      <c r="AK143" s="1"/>
      <c r="AL143" s="1"/>
      <c r="AM143" s="1"/>
      <c r="AN143" s="1"/>
      <c r="AO143" s="10"/>
    </row>
    <row r="144" spans="2:41" x14ac:dyDescent="0.25">
      <c r="B144" s="1"/>
      <c r="C144" s="10"/>
      <c r="D144" s="28"/>
      <c r="E144" s="28"/>
      <c r="F144" s="1"/>
      <c r="G144" s="22"/>
      <c r="H144" s="43"/>
      <c r="I144" s="42"/>
      <c r="J144" s="25"/>
      <c r="K144" s="18"/>
      <c r="L144" s="1"/>
      <c r="M144" s="43"/>
      <c r="N144" s="42"/>
      <c r="O144" s="1"/>
      <c r="P144" s="1"/>
      <c r="Q144" s="1"/>
      <c r="R144" s="1"/>
      <c r="S144" s="43"/>
      <c r="T144" s="42"/>
      <c r="U144" s="1"/>
      <c r="V144" s="124"/>
      <c r="W144" s="122"/>
      <c r="X144" s="1"/>
      <c r="Y144" s="18"/>
      <c r="Z144" s="25"/>
      <c r="AA144" s="25"/>
      <c r="AB144" s="25"/>
      <c r="AC144" s="25"/>
      <c r="AD144" s="25"/>
      <c r="AE144" s="25"/>
      <c r="AF144" s="25"/>
      <c r="AG144" s="25"/>
      <c r="AH144" s="25"/>
      <c r="AI144" s="43"/>
      <c r="AJ144" s="42"/>
      <c r="AK144" s="1"/>
      <c r="AL144" s="1"/>
      <c r="AM144" s="1"/>
      <c r="AN144" s="1"/>
      <c r="AO144" s="10"/>
    </row>
    <row r="145" spans="2:41" x14ac:dyDescent="0.25">
      <c r="B145" s="1"/>
      <c r="C145" s="10"/>
      <c r="D145" s="28"/>
      <c r="E145" s="28"/>
      <c r="F145" s="1"/>
      <c r="G145" s="22"/>
      <c r="H145" s="43"/>
      <c r="I145" s="42"/>
      <c r="J145" s="25"/>
      <c r="K145" s="18"/>
      <c r="L145" s="1"/>
      <c r="M145" s="43"/>
      <c r="N145" s="42"/>
      <c r="O145" s="1"/>
      <c r="P145" s="1"/>
      <c r="Q145" s="1"/>
      <c r="R145" s="1"/>
      <c r="S145" s="43"/>
      <c r="T145" s="42"/>
      <c r="U145" s="1"/>
      <c r="V145" s="124"/>
      <c r="W145" s="122"/>
      <c r="X145" s="1"/>
      <c r="Y145" s="18"/>
      <c r="Z145" s="25"/>
      <c r="AA145" s="25"/>
      <c r="AB145" s="25"/>
      <c r="AC145" s="25"/>
      <c r="AD145" s="25"/>
      <c r="AE145" s="25"/>
      <c r="AF145" s="25"/>
      <c r="AG145" s="25"/>
      <c r="AH145" s="25"/>
      <c r="AI145" s="43"/>
      <c r="AJ145" s="42"/>
      <c r="AK145" s="1"/>
      <c r="AL145" s="1"/>
      <c r="AM145" s="1"/>
      <c r="AN145" s="1"/>
      <c r="AO145" s="10"/>
    </row>
    <row r="146" spans="2:41" x14ac:dyDescent="0.25">
      <c r="B146" s="1"/>
      <c r="C146" s="10"/>
      <c r="D146" s="28"/>
      <c r="E146" s="28"/>
      <c r="F146" s="1"/>
      <c r="G146" s="22"/>
      <c r="H146" s="43"/>
      <c r="I146" s="42"/>
      <c r="J146" s="25"/>
      <c r="K146" s="18"/>
      <c r="L146" s="1"/>
      <c r="M146" s="43"/>
      <c r="N146" s="42"/>
      <c r="O146" s="1"/>
      <c r="P146" s="1"/>
      <c r="Q146" s="1"/>
      <c r="R146" s="1"/>
      <c r="S146" s="43"/>
      <c r="T146" s="42"/>
      <c r="U146" s="1"/>
      <c r="V146" s="124"/>
      <c r="W146" s="122"/>
      <c r="X146" s="1"/>
      <c r="Y146" s="18"/>
      <c r="Z146" s="25"/>
      <c r="AA146" s="25"/>
      <c r="AB146" s="25"/>
      <c r="AC146" s="25"/>
      <c r="AD146" s="25"/>
      <c r="AE146" s="25"/>
      <c r="AF146" s="25"/>
      <c r="AG146" s="25"/>
      <c r="AH146" s="25"/>
      <c r="AI146" s="43"/>
      <c r="AJ146" s="42"/>
      <c r="AK146" s="1"/>
      <c r="AL146" s="1"/>
      <c r="AM146" s="1"/>
      <c r="AN146" s="1"/>
      <c r="AO146" s="10"/>
    </row>
    <row r="147" spans="2:41" x14ac:dyDescent="0.25">
      <c r="B147" s="1"/>
      <c r="C147" s="10"/>
      <c r="D147" s="28"/>
      <c r="E147" s="28"/>
      <c r="F147" s="1"/>
      <c r="G147" s="22"/>
      <c r="H147" s="43"/>
      <c r="I147" s="42"/>
      <c r="J147" s="25"/>
      <c r="K147" s="18"/>
      <c r="L147" s="1"/>
      <c r="M147" s="43"/>
      <c r="N147" s="42"/>
      <c r="O147" s="1"/>
      <c r="P147" s="1"/>
      <c r="Q147" s="1"/>
      <c r="R147" s="1"/>
      <c r="S147" s="43"/>
      <c r="T147" s="42"/>
      <c r="U147" s="1"/>
      <c r="V147" s="124"/>
      <c r="W147" s="122"/>
      <c r="X147" s="1"/>
      <c r="Y147" s="18"/>
      <c r="Z147" s="25"/>
      <c r="AA147" s="25"/>
      <c r="AB147" s="25"/>
      <c r="AC147" s="25"/>
      <c r="AD147" s="25"/>
      <c r="AE147" s="25"/>
      <c r="AF147" s="25"/>
      <c r="AG147" s="25"/>
      <c r="AH147" s="25"/>
      <c r="AI147" s="43"/>
      <c r="AJ147" s="42"/>
      <c r="AK147" s="1"/>
      <c r="AL147" s="1"/>
      <c r="AM147" s="1"/>
      <c r="AN147" s="1"/>
      <c r="AO147" s="10"/>
    </row>
    <row r="148" spans="2:41" x14ac:dyDescent="0.25">
      <c r="B148" s="1"/>
      <c r="C148" s="10"/>
      <c r="D148" s="28"/>
      <c r="E148" s="28"/>
      <c r="F148" s="1"/>
      <c r="G148" s="22"/>
      <c r="H148" s="43"/>
      <c r="I148" s="42"/>
      <c r="J148" s="25"/>
      <c r="K148" s="18"/>
      <c r="L148" s="1"/>
      <c r="M148" s="43"/>
      <c r="N148" s="42"/>
      <c r="O148" s="1"/>
      <c r="P148" s="1"/>
      <c r="Q148" s="1"/>
      <c r="R148" s="1"/>
      <c r="S148" s="43"/>
      <c r="T148" s="42"/>
      <c r="U148" s="1"/>
      <c r="V148" s="124"/>
      <c r="W148" s="122"/>
      <c r="X148" s="1"/>
      <c r="Y148" s="18"/>
      <c r="Z148" s="25"/>
      <c r="AA148" s="25"/>
      <c r="AB148" s="25"/>
      <c r="AC148" s="25"/>
      <c r="AD148" s="25"/>
      <c r="AE148" s="25"/>
      <c r="AF148" s="25"/>
      <c r="AG148" s="25"/>
      <c r="AH148" s="25"/>
      <c r="AI148" s="43"/>
      <c r="AJ148" s="42"/>
      <c r="AK148" s="1"/>
      <c r="AL148" s="1"/>
      <c r="AM148" s="1"/>
      <c r="AN148" s="1"/>
      <c r="AO148" s="10"/>
    </row>
    <row r="149" spans="2:41" x14ac:dyDescent="0.25">
      <c r="B149" s="1"/>
      <c r="C149" s="10"/>
      <c r="D149" s="28"/>
      <c r="E149" s="28"/>
      <c r="F149" s="1"/>
      <c r="G149" s="22"/>
      <c r="H149" s="43"/>
      <c r="I149" s="42"/>
      <c r="J149" s="25"/>
      <c r="K149" s="18"/>
      <c r="L149" s="1"/>
      <c r="M149" s="43"/>
      <c r="N149" s="42"/>
      <c r="O149" s="1"/>
      <c r="P149" s="1"/>
      <c r="Q149" s="1"/>
      <c r="R149" s="1"/>
      <c r="S149" s="43"/>
      <c r="T149" s="42"/>
      <c r="U149" s="1"/>
      <c r="V149" s="124"/>
      <c r="W149" s="122"/>
      <c r="X149" s="1"/>
      <c r="Y149" s="18"/>
      <c r="Z149" s="25"/>
      <c r="AA149" s="25"/>
      <c r="AB149" s="25"/>
      <c r="AC149" s="25"/>
      <c r="AD149" s="25"/>
      <c r="AE149" s="25"/>
      <c r="AF149" s="25"/>
      <c r="AG149" s="25"/>
      <c r="AH149" s="25"/>
      <c r="AI149" s="43"/>
      <c r="AJ149" s="42"/>
      <c r="AK149" s="1"/>
      <c r="AL149" s="1"/>
      <c r="AM149" s="1"/>
      <c r="AN149" s="1"/>
      <c r="AO149" s="10"/>
    </row>
    <row r="150" spans="2:41" x14ac:dyDescent="0.25">
      <c r="B150" s="1"/>
      <c r="C150" s="10"/>
      <c r="D150" s="28"/>
      <c r="E150" s="28"/>
      <c r="F150" s="1"/>
      <c r="G150" s="22"/>
      <c r="H150" s="43"/>
      <c r="I150" s="42"/>
      <c r="J150" s="25"/>
      <c r="K150" s="18"/>
      <c r="L150" s="1"/>
      <c r="M150" s="43"/>
      <c r="N150" s="42"/>
      <c r="O150" s="1"/>
      <c r="P150" s="1"/>
      <c r="Q150" s="1"/>
      <c r="R150" s="1"/>
      <c r="S150" s="43"/>
      <c r="T150" s="42"/>
      <c r="U150" s="1"/>
      <c r="V150" s="124"/>
      <c r="W150" s="122"/>
      <c r="X150" s="1"/>
      <c r="Y150" s="18"/>
      <c r="Z150" s="25"/>
      <c r="AA150" s="25"/>
      <c r="AB150" s="25"/>
      <c r="AC150" s="25"/>
      <c r="AD150" s="25"/>
      <c r="AE150" s="25"/>
      <c r="AF150" s="25"/>
      <c r="AG150" s="25"/>
      <c r="AH150" s="25"/>
      <c r="AI150" s="43"/>
      <c r="AJ150" s="42"/>
      <c r="AK150" s="1"/>
      <c r="AL150" s="1"/>
      <c r="AM150" s="1"/>
      <c r="AN150" s="1"/>
      <c r="AO150" s="10"/>
    </row>
    <row r="151" spans="2:41" x14ac:dyDescent="0.25">
      <c r="B151" s="1"/>
      <c r="C151" s="10"/>
      <c r="D151" s="28"/>
      <c r="E151" s="28"/>
      <c r="F151" s="1"/>
      <c r="G151" s="22"/>
      <c r="H151" s="43"/>
      <c r="I151" s="42"/>
      <c r="J151" s="25"/>
      <c r="K151" s="18"/>
      <c r="L151" s="1"/>
      <c r="M151" s="43"/>
      <c r="N151" s="42"/>
      <c r="O151" s="1"/>
      <c r="P151" s="1"/>
      <c r="Q151" s="1"/>
      <c r="R151" s="1"/>
      <c r="S151" s="43"/>
      <c r="T151" s="42"/>
      <c r="U151" s="1"/>
      <c r="V151" s="124"/>
      <c r="W151" s="122"/>
      <c r="X151" s="1"/>
      <c r="Y151" s="18"/>
      <c r="Z151" s="25"/>
      <c r="AA151" s="25"/>
      <c r="AB151" s="25"/>
      <c r="AC151" s="25"/>
      <c r="AD151" s="25"/>
      <c r="AE151" s="25"/>
      <c r="AF151" s="25"/>
      <c r="AG151" s="25"/>
      <c r="AH151" s="25"/>
      <c r="AI151" s="43"/>
      <c r="AJ151" s="42"/>
      <c r="AK151" s="1"/>
      <c r="AL151" s="1"/>
      <c r="AM151" s="1"/>
      <c r="AN151" s="1"/>
      <c r="AO151" s="10"/>
    </row>
    <row r="152" spans="2:41" x14ac:dyDescent="0.25">
      <c r="B152" s="1"/>
      <c r="C152" s="10"/>
      <c r="D152" s="28"/>
      <c r="E152" s="28"/>
      <c r="F152" s="1"/>
      <c r="G152" s="22"/>
      <c r="H152" s="43"/>
      <c r="I152" s="42"/>
      <c r="J152" s="25"/>
      <c r="K152" s="18"/>
      <c r="L152" s="1"/>
      <c r="M152" s="43"/>
      <c r="N152" s="42"/>
      <c r="O152" s="1"/>
      <c r="P152" s="1"/>
      <c r="Q152" s="1"/>
      <c r="R152" s="1"/>
      <c r="S152" s="43"/>
      <c r="T152" s="42"/>
      <c r="U152" s="1"/>
      <c r="V152" s="124"/>
      <c r="W152" s="122"/>
      <c r="X152" s="1"/>
      <c r="Y152" s="18"/>
      <c r="Z152" s="25"/>
      <c r="AA152" s="25"/>
      <c r="AB152" s="25"/>
      <c r="AC152" s="25"/>
      <c r="AD152" s="25"/>
      <c r="AE152" s="25"/>
      <c r="AF152" s="25"/>
      <c r="AG152" s="25"/>
      <c r="AH152" s="25"/>
      <c r="AI152" s="43"/>
      <c r="AJ152" s="42"/>
      <c r="AK152" s="1"/>
      <c r="AL152" s="1"/>
      <c r="AM152" s="1"/>
      <c r="AN152" s="1"/>
      <c r="AO152" s="10"/>
    </row>
    <row r="153" spans="2:41" x14ac:dyDescent="0.25">
      <c r="B153" s="1"/>
      <c r="C153" s="10"/>
      <c r="D153" s="28"/>
      <c r="E153" s="28"/>
      <c r="F153" s="1"/>
      <c r="G153" s="22"/>
      <c r="H153" s="43"/>
      <c r="I153" s="42"/>
      <c r="J153" s="25"/>
      <c r="K153" s="18"/>
      <c r="L153" s="1"/>
      <c r="M153" s="43"/>
      <c r="N153" s="42"/>
      <c r="O153" s="1"/>
      <c r="P153" s="1"/>
      <c r="Q153" s="1"/>
      <c r="R153" s="1"/>
      <c r="S153" s="43"/>
      <c r="T153" s="42"/>
      <c r="U153" s="1"/>
      <c r="V153" s="124"/>
      <c r="W153" s="122"/>
      <c r="X153" s="1"/>
      <c r="Y153" s="18"/>
      <c r="Z153" s="25"/>
      <c r="AA153" s="25"/>
      <c r="AB153" s="25"/>
      <c r="AC153" s="25"/>
      <c r="AD153" s="25"/>
      <c r="AE153" s="25"/>
      <c r="AF153" s="25"/>
      <c r="AG153" s="25"/>
      <c r="AH153" s="25"/>
      <c r="AI153" s="43"/>
      <c r="AJ153" s="42"/>
      <c r="AK153" s="1"/>
      <c r="AL153" s="1"/>
      <c r="AM153" s="1"/>
      <c r="AN153" s="1"/>
      <c r="AO153" s="10"/>
    </row>
    <row r="154" spans="2:41" x14ac:dyDescent="0.25">
      <c r="B154" s="1"/>
      <c r="C154" s="10"/>
      <c r="D154" s="28"/>
      <c r="E154" s="28"/>
      <c r="F154" s="1"/>
      <c r="G154" s="22"/>
      <c r="H154" s="43"/>
      <c r="I154" s="42"/>
      <c r="J154" s="25"/>
      <c r="K154" s="18"/>
      <c r="L154" s="1"/>
      <c r="M154" s="43"/>
      <c r="N154" s="42"/>
      <c r="O154" s="1"/>
      <c r="P154" s="1"/>
      <c r="Q154" s="1"/>
      <c r="R154" s="1"/>
      <c r="S154" s="43"/>
      <c r="T154" s="42"/>
      <c r="U154" s="1"/>
      <c r="V154" s="124"/>
      <c r="W154" s="122"/>
      <c r="X154" s="1"/>
      <c r="Y154" s="18"/>
      <c r="Z154" s="25"/>
      <c r="AA154" s="25"/>
      <c r="AB154" s="25"/>
      <c r="AC154" s="25"/>
      <c r="AD154" s="25"/>
      <c r="AE154" s="25"/>
      <c r="AF154" s="25"/>
      <c r="AG154" s="25"/>
      <c r="AH154" s="25"/>
      <c r="AI154" s="43"/>
      <c r="AJ154" s="42"/>
      <c r="AK154" s="1"/>
      <c r="AL154" s="1"/>
      <c r="AM154" s="1"/>
      <c r="AN154" s="1"/>
      <c r="AO154" s="10"/>
    </row>
    <row r="155" spans="2:41" x14ac:dyDescent="0.25">
      <c r="B155" s="1"/>
      <c r="C155" s="10"/>
      <c r="D155" s="28"/>
      <c r="E155" s="28"/>
      <c r="F155" s="1"/>
      <c r="G155" s="22"/>
      <c r="H155" s="43"/>
      <c r="I155" s="42"/>
      <c r="J155" s="25"/>
      <c r="K155" s="18"/>
      <c r="L155" s="1"/>
      <c r="M155" s="43"/>
      <c r="N155" s="42"/>
      <c r="O155" s="1"/>
      <c r="P155" s="1"/>
      <c r="Q155" s="1"/>
      <c r="R155" s="1"/>
      <c r="S155" s="43"/>
      <c r="T155" s="42"/>
      <c r="U155" s="1"/>
      <c r="V155" s="124"/>
      <c r="W155" s="122"/>
      <c r="X155" s="1"/>
      <c r="Y155" s="18"/>
      <c r="Z155" s="25"/>
      <c r="AA155" s="25"/>
      <c r="AB155" s="25"/>
      <c r="AC155" s="25"/>
      <c r="AD155" s="25"/>
      <c r="AE155" s="25"/>
      <c r="AF155" s="25"/>
      <c r="AG155" s="25"/>
      <c r="AH155" s="25"/>
      <c r="AI155" s="43"/>
      <c r="AJ155" s="42"/>
      <c r="AK155" s="1"/>
      <c r="AL155" s="1"/>
      <c r="AM155" s="1"/>
      <c r="AN155" s="1"/>
      <c r="AO155" s="10"/>
    </row>
    <row r="156" spans="2:41" x14ac:dyDescent="0.25">
      <c r="B156" s="1"/>
      <c r="C156" s="10"/>
      <c r="D156" s="28"/>
      <c r="E156" s="28"/>
      <c r="F156" s="1"/>
      <c r="G156" s="22"/>
      <c r="H156" s="43"/>
      <c r="I156" s="42"/>
      <c r="J156" s="25"/>
      <c r="K156" s="18"/>
      <c r="L156" s="1"/>
      <c r="M156" s="43"/>
      <c r="N156" s="42"/>
      <c r="O156" s="1"/>
      <c r="P156" s="1"/>
      <c r="Q156" s="1"/>
      <c r="R156" s="1"/>
      <c r="S156" s="43"/>
      <c r="T156" s="42"/>
      <c r="U156" s="1"/>
      <c r="V156" s="124"/>
      <c r="W156" s="122"/>
      <c r="X156" s="1"/>
      <c r="Y156" s="18"/>
      <c r="Z156" s="25"/>
      <c r="AA156" s="25"/>
      <c r="AB156" s="25"/>
      <c r="AC156" s="25"/>
      <c r="AD156" s="25"/>
      <c r="AE156" s="25"/>
      <c r="AF156" s="25"/>
      <c r="AG156" s="25"/>
      <c r="AH156" s="25"/>
      <c r="AI156" s="43"/>
      <c r="AJ156" s="42"/>
      <c r="AK156" s="1"/>
      <c r="AL156" s="1"/>
      <c r="AM156" s="1"/>
      <c r="AN156" s="1"/>
      <c r="AO156" s="10"/>
    </row>
    <row r="157" spans="2:41" x14ac:dyDescent="0.25">
      <c r="J157" s="25"/>
      <c r="K157" s="18"/>
      <c r="AA157" s="25"/>
      <c r="AB157" s="25"/>
      <c r="AC157" s="25"/>
      <c r="AD157" s="25"/>
      <c r="AE157" s="25"/>
      <c r="AF157" s="25"/>
      <c r="AG157" s="25"/>
      <c r="AH157" s="25"/>
      <c r="AI157" s="43"/>
      <c r="AJ157" s="42"/>
    </row>
  </sheetData>
  <mergeCells count="10">
    <mergeCell ref="A4:A7"/>
    <mergeCell ref="AK3:AN3"/>
    <mergeCell ref="J3:K3"/>
    <mergeCell ref="D3:G3"/>
    <mergeCell ref="X3:AJ3"/>
    <mergeCell ref="O3:T3"/>
    <mergeCell ref="L3:N3"/>
    <mergeCell ref="H3:I3"/>
    <mergeCell ref="U3:W3"/>
    <mergeCell ref="B3:C3"/>
  </mergeCells>
  <hyperlinks>
    <hyperlink ref="A1" location="Introduction!A1" display="Contents"/>
  </hyperlinks>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3"/>
  <sheetViews>
    <sheetView workbookViewId="0"/>
  </sheetViews>
  <sheetFormatPr defaultRowHeight="15" x14ac:dyDescent="0.25"/>
  <cols>
    <col min="1" max="1" width="24.140625" style="224" customWidth="1"/>
    <col min="2" max="2" width="22.85546875" customWidth="1"/>
    <col min="3" max="3" width="23.42578125" customWidth="1"/>
    <col min="4" max="4" width="26" customWidth="1"/>
    <col min="5" max="5" width="10.5703125" customWidth="1"/>
    <col min="6" max="6" width="12.140625" customWidth="1"/>
  </cols>
  <sheetData>
    <row r="1" spans="1:63" s="224" customFormat="1" x14ac:dyDescent="0.25">
      <c r="A1" s="283" t="s">
        <v>119</v>
      </c>
    </row>
    <row r="2" spans="1:63" s="224" customFormat="1" ht="20.25" thickBot="1" x14ac:dyDescent="0.3">
      <c r="A2" s="234" t="s">
        <v>92</v>
      </c>
    </row>
    <row r="3" spans="1:63" ht="21" thickTop="1" thickBot="1" x14ac:dyDescent="0.35">
      <c r="A3" s="225" t="s">
        <v>290</v>
      </c>
      <c r="B3" s="396" t="s">
        <v>291</v>
      </c>
      <c r="C3" s="396"/>
      <c r="D3" s="396" t="s">
        <v>293</v>
      </c>
      <c r="E3" s="396"/>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c r="AI3" s="224"/>
      <c r="AJ3" s="224"/>
      <c r="AK3" s="224"/>
      <c r="AL3" s="224"/>
      <c r="AM3" s="224"/>
      <c r="AN3" s="224"/>
      <c r="AO3" s="224"/>
      <c r="AP3" s="224"/>
      <c r="AQ3" s="224"/>
      <c r="AR3" s="224"/>
      <c r="AS3" s="224"/>
      <c r="AT3" s="224"/>
      <c r="AU3" s="224"/>
      <c r="AV3" s="224"/>
      <c r="AW3" s="224"/>
      <c r="AX3" s="224"/>
      <c r="AY3" s="224"/>
      <c r="AZ3" s="224"/>
      <c r="BA3" s="224"/>
      <c r="BB3" s="224"/>
      <c r="BC3" s="224"/>
      <c r="BD3" s="224"/>
      <c r="BE3" s="224"/>
      <c r="BF3" s="224"/>
      <c r="BG3" s="224"/>
      <c r="BH3" s="224"/>
      <c r="BI3" s="224"/>
      <c r="BJ3" s="224"/>
      <c r="BK3" s="224"/>
    </row>
    <row r="4" spans="1:63" s="224" customFormat="1" ht="46.5" thickTop="1" thickBot="1" x14ac:dyDescent="0.3">
      <c r="A4" s="331" t="s">
        <v>107</v>
      </c>
      <c r="B4" s="7" t="s">
        <v>20</v>
      </c>
      <c r="C4" s="7" t="s">
        <v>19</v>
      </c>
      <c r="D4" s="7" t="s">
        <v>21</v>
      </c>
      <c r="E4" s="7" t="s">
        <v>292</v>
      </c>
    </row>
    <row r="5" spans="1:63" ht="15.75" thickTop="1" x14ac:dyDescent="0.25">
      <c r="A5" s="228" t="s">
        <v>294</v>
      </c>
      <c r="B5" s="323" t="s">
        <v>56</v>
      </c>
      <c r="C5" s="323">
        <v>714</v>
      </c>
      <c r="D5" s="323">
        <v>454</v>
      </c>
      <c r="E5" s="323">
        <v>263</v>
      </c>
    </row>
    <row r="6" spans="1:63" x14ac:dyDescent="0.25">
      <c r="A6" s="228" t="s">
        <v>58</v>
      </c>
      <c r="B6" s="323" t="s">
        <v>56</v>
      </c>
      <c r="C6" s="323">
        <v>1178</v>
      </c>
      <c r="D6" s="323">
        <v>757</v>
      </c>
      <c r="E6" s="323">
        <v>434</v>
      </c>
    </row>
    <row r="8" spans="1:63" x14ac:dyDescent="0.25">
      <c r="A8" s="12" t="s">
        <v>295</v>
      </c>
    </row>
    <row r="9" spans="1:63" x14ac:dyDescent="0.25">
      <c r="A9" s="332" t="s">
        <v>276</v>
      </c>
    </row>
    <row r="13" spans="1:63" x14ac:dyDescent="0.25">
      <c r="D13" s="324"/>
    </row>
  </sheetData>
  <mergeCells count="2">
    <mergeCell ref="B3:C3"/>
    <mergeCell ref="D3:E3"/>
  </mergeCells>
  <hyperlinks>
    <hyperlink ref="A1" location="Introduction!A1" display="Contents"/>
    <hyperlink ref="A9" r:id="rId1"/>
  </hyperlinks>
  <pageMargins left="0.7" right="0.7" top="0.75" bottom="0.75" header="0.3" footer="0.3"/>
  <pageSetup orientation="portrait" horizontalDpi="0" verticalDpi="0"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54"/>
  <sheetViews>
    <sheetView workbookViewId="0">
      <pane xSplit="1" ySplit="4" topLeftCell="Y5" activePane="bottomRight" state="frozen"/>
      <selection pane="topRight" activeCell="B1" sqref="B1"/>
      <selection pane="bottomLeft" activeCell="A3" sqref="A3"/>
      <selection pane="bottomRight" activeCell="AI11" sqref="AI11"/>
    </sheetView>
  </sheetViews>
  <sheetFormatPr defaultRowHeight="15" x14ac:dyDescent="0.25"/>
  <cols>
    <col min="1" max="1" width="27.85546875" customWidth="1"/>
    <col min="2" max="2" width="22" customWidth="1"/>
    <col min="3" max="3" width="15.28515625" style="4" customWidth="1"/>
    <col min="4" max="4" width="13.85546875" style="26" customWidth="1"/>
    <col min="5" max="5" width="15.85546875" style="26" customWidth="1"/>
    <col min="6" max="6" width="12.5703125" customWidth="1"/>
    <col min="7" max="7" width="12.5703125" style="4" customWidth="1"/>
    <col min="8" max="8" width="12.7109375" style="26" customWidth="1"/>
    <col min="9" max="9" width="13.85546875" style="4" customWidth="1"/>
    <col min="10" max="10" width="12.140625" style="26" customWidth="1"/>
    <col min="11" max="11" width="13.5703125" style="4" customWidth="1"/>
    <col min="12" max="12" width="12.140625" customWidth="1"/>
    <col min="13" max="13" width="17.85546875" style="26" customWidth="1"/>
    <col min="14" max="14" width="15.42578125" style="4" customWidth="1"/>
    <col min="15" max="15" width="11.85546875" customWidth="1"/>
    <col min="16" max="16" width="12.5703125" customWidth="1"/>
    <col min="17" max="17" width="10.85546875" customWidth="1"/>
    <col min="18" max="18" width="19.85546875" customWidth="1"/>
    <col min="19" max="19" width="11.85546875" style="26" customWidth="1"/>
    <col min="20" max="20" width="14.140625" style="107" customWidth="1"/>
    <col min="21" max="21" width="15" customWidth="1"/>
    <col min="22" max="22" width="17.28515625" style="26" customWidth="1"/>
    <col min="23" max="23" width="17.28515625" style="107" customWidth="1"/>
    <col min="24" max="24" width="12.28515625" customWidth="1"/>
    <col min="25" max="25" width="12.85546875" style="4" customWidth="1"/>
    <col min="26" max="26" width="12.85546875" style="26" customWidth="1"/>
    <col min="27" max="27" width="11" style="26" customWidth="1"/>
    <col min="28" max="28" width="11.85546875" style="26" customWidth="1"/>
    <col min="29" max="30" width="12" style="26" customWidth="1"/>
    <col min="31" max="31" width="11.140625" style="26" customWidth="1"/>
    <col min="32" max="32" width="11" style="26" customWidth="1"/>
    <col min="33" max="33" width="12.42578125" style="26" customWidth="1"/>
    <col min="34" max="34" width="11.42578125" style="26" customWidth="1"/>
    <col min="35" max="35" width="10.5703125" style="26" customWidth="1"/>
    <col min="36" max="36" width="12.5703125" style="4" customWidth="1"/>
    <col min="37" max="37" width="10.5703125" customWidth="1"/>
    <col min="38" max="38" width="15.140625" customWidth="1"/>
    <col min="39" max="39" width="15.42578125" customWidth="1"/>
    <col min="41" max="41" width="15.140625" style="4" customWidth="1"/>
  </cols>
  <sheetData>
    <row r="1" spans="1:42" s="224" customFormat="1" x14ac:dyDescent="0.25">
      <c r="A1" s="283" t="s">
        <v>119</v>
      </c>
      <c r="C1" s="229"/>
      <c r="D1" s="229"/>
      <c r="E1" s="229"/>
      <c r="G1" s="229"/>
      <c r="H1" s="229"/>
      <c r="I1" s="229"/>
      <c r="J1" s="229"/>
      <c r="K1" s="229"/>
      <c r="M1" s="229"/>
      <c r="N1" s="229"/>
      <c r="S1" s="229"/>
      <c r="T1" s="107"/>
      <c r="V1" s="229"/>
      <c r="W1" s="107"/>
      <c r="Y1" s="229"/>
      <c r="Z1" s="229"/>
      <c r="AA1" s="229"/>
      <c r="AB1" s="229"/>
      <c r="AC1" s="229"/>
      <c r="AD1" s="229"/>
      <c r="AE1" s="229"/>
      <c r="AF1" s="229"/>
      <c r="AG1" s="229"/>
      <c r="AH1" s="229"/>
      <c r="AI1" s="229"/>
      <c r="AJ1" s="229"/>
      <c r="AO1" s="229"/>
    </row>
    <row r="2" spans="1:42" s="106" customFormat="1" ht="20.25" thickBot="1" x14ac:dyDescent="0.3">
      <c r="A2" s="39" t="s">
        <v>39</v>
      </c>
      <c r="B2" s="511" t="s">
        <v>94</v>
      </c>
      <c r="C2" s="511"/>
      <c r="D2" s="511"/>
      <c r="E2" s="511"/>
      <c r="F2" s="511"/>
      <c r="G2" s="511"/>
      <c r="H2" s="511"/>
      <c r="I2" s="511"/>
      <c r="J2" s="511"/>
      <c r="S2" s="26"/>
      <c r="T2" s="107"/>
      <c r="W2" s="107"/>
    </row>
    <row r="3" spans="1:42" s="2" customFormat="1" ht="26.25" customHeight="1" thickTop="1" thickBot="1" x14ac:dyDescent="0.3">
      <c r="A3" s="39" t="s">
        <v>77</v>
      </c>
      <c r="B3" s="507" t="s">
        <v>25</v>
      </c>
      <c r="C3" s="506"/>
      <c r="D3" s="516" t="s">
        <v>42</v>
      </c>
      <c r="E3" s="517"/>
      <c r="F3" s="517"/>
      <c r="G3" s="518"/>
      <c r="H3" s="516" t="s">
        <v>71</v>
      </c>
      <c r="I3" s="518"/>
      <c r="J3" s="505" t="s">
        <v>75</v>
      </c>
      <c r="K3" s="506"/>
      <c r="L3" s="405" t="s">
        <v>67</v>
      </c>
      <c r="M3" s="406"/>
      <c r="N3" s="407"/>
      <c r="O3" s="505" t="s">
        <v>37</v>
      </c>
      <c r="P3" s="507"/>
      <c r="Q3" s="507"/>
      <c r="R3" s="507"/>
      <c r="S3" s="507"/>
      <c r="T3" s="506"/>
      <c r="U3" s="505" t="s">
        <v>38</v>
      </c>
      <c r="V3" s="507"/>
      <c r="W3" s="506"/>
      <c r="X3" s="505" t="s">
        <v>55</v>
      </c>
      <c r="Y3" s="507"/>
      <c r="Z3" s="507"/>
      <c r="AA3" s="507"/>
      <c r="AB3" s="507"/>
      <c r="AC3" s="507"/>
      <c r="AD3" s="507"/>
      <c r="AE3" s="507"/>
      <c r="AF3" s="507"/>
      <c r="AG3" s="507"/>
      <c r="AH3" s="507"/>
      <c r="AI3" s="507"/>
      <c r="AJ3" s="506"/>
      <c r="AK3" s="504" t="s">
        <v>32</v>
      </c>
      <c r="AL3" s="504"/>
      <c r="AM3" s="504"/>
      <c r="AN3" s="504"/>
      <c r="AO3" s="40"/>
      <c r="AP3" s="39"/>
    </row>
    <row r="4" spans="1:42" ht="46.5" thickTop="1" thickBot="1" x14ac:dyDescent="0.3">
      <c r="A4" s="115" t="s">
        <v>107</v>
      </c>
      <c r="B4" s="7" t="s">
        <v>20</v>
      </c>
      <c r="C4" s="8" t="s">
        <v>19</v>
      </c>
      <c r="D4" s="46" t="s">
        <v>65</v>
      </c>
      <c r="E4" s="31" t="s">
        <v>60</v>
      </c>
      <c r="F4" s="7" t="s">
        <v>108</v>
      </c>
      <c r="G4" s="8" t="s">
        <v>21</v>
      </c>
      <c r="H4" s="23" t="s">
        <v>69</v>
      </c>
      <c r="I4" s="61" t="s">
        <v>70</v>
      </c>
      <c r="J4" s="23" t="s">
        <v>44</v>
      </c>
      <c r="K4" s="61" t="s">
        <v>43</v>
      </c>
      <c r="L4" s="7" t="s">
        <v>33</v>
      </c>
      <c r="M4" s="27" t="s">
        <v>27</v>
      </c>
      <c r="N4" s="9" t="s">
        <v>68</v>
      </c>
      <c r="O4" s="7" t="s">
        <v>2</v>
      </c>
      <c r="P4" s="7" t="s">
        <v>22</v>
      </c>
      <c r="Q4" s="7" t="s">
        <v>23</v>
      </c>
      <c r="R4" s="30" t="s">
        <v>45</v>
      </c>
      <c r="S4" s="86" t="s">
        <v>24</v>
      </c>
      <c r="T4" s="190" t="s">
        <v>41</v>
      </c>
      <c r="U4" s="7" t="s">
        <v>6</v>
      </c>
      <c r="V4" s="27" t="s">
        <v>5</v>
      </c>
      <c r="W4" s="61" t="s">
        <v>41</v>
      </c>
      <c r="X4" s="7" t="s">
        <v>3</v>
      </c>
      <c r="Y4" s="9" t="s">
        <v>4</v>
      </c>
      <c r="Z4" s="27" t="s">
        <v>28</v>
      </c>
      <c r="AA4" s="23" t="s">
        <v>46</v>
      </c>
      <c r="AB4" s="23" t="s">
        <v>47</v>
      </c>
      <c r="AC4" s="23" t="s">
        <v>48</v>
      </c>
      <c r="AD4" s="23" t="s">
        <v>49</v>
      </c>
      <c r="AE4" s="23" t="s">
        <v>50</v>
      </c>
      <c r="AF4" s="23" t="s">
        <v>51</v>
      </c>
      <c r="AG4" s="23" t="s">
        <v>52</v>
      </c>
      <c r="AH4" s="23" t="s">
        <v>53</v>
      </c>
      <c r="AI4" s="23" t="s">
        <v>54</v>
      </c>
      <c r="AJ4" s="29" t="s">
        <v>41</v>
      </c>
      <c r="AK4" s="7" t="s">
        <v>29</v>
      </c>
      <c r="AL4" s="148" t="s">
        <v>97</v>
      </c>
      <c r="AM4" s="148" t="s">
        <v>96</v>
      </c>
      <c r="AN4" s="7" t="s">
        <v>24</v>
      </c>
      <c r="AO4" s="37" t="s">
        <v>63</v>
      </c>
    </row>
    <row r="5" spans="1:42" ht="15.75" thickTop="1" x14ac:dyDescent="0.25">
      <c r="A5" s="35" t="s">
        <v>85</v>
      </c>
      <c r="B5" s="54" t="str">
        <f>B6</f>
        <v>?</v>
      </c>
      <c r="C5" s="55">
        <f>C6</f>
        <v>60</v>
      </c>
      <c r="D5" s="56" t="str">
        <f t="shared" ref="D5:F5" si="0">D6</f>
        <v>?</v>
      </c>
      <c r="E5" s="56" t="str">
        <f t="shared" si="0"/>
        <v>?</v>
      </c>
      <c r="F5" s="54" t="str">
        <f t="shared" si="0"/>
        <v>?</v>
      </c>
      <c r="G5" s="55">
        <f>G6</f>
        <v>37</v>
      </c>
      <c r="H5" s="56" t="str">
        <f t="shared" ref="H5:K5" si="1">H6</f>
        <v>?</v>
      </c>
      <c r="I5" s="55" t="str">
        <f t="shared" si="1"/>
        <v>?</v>
      </c>
      <c r="J5" s="144" t="str">
        <f t="shared" si="1"/>
        <v>?</v>
      </c>
      <c r="K5" s="145" t="str">
        <f t="shared" si="1"/>
        <v>?</v>
      </c>
      <c r="L5" s="54" t="str">
        <f>L6</f>
        <v>?</v>
      </c>
      <c r="M5" s="56" t="str">
        <f t="shared" ref="M5:N5" si="2">M6</f>
        <v>?</v>
      </c>
      <c r="N5" s="55" t="str">
        <f t="shared" si="2"/>
        <v>?</v>
      </c>
      <c r="O5" s="54" t="str">
        <f>O6</f>
        <v>?</v>
      </c>
      <c r="P5" s="54" t="str">
        <f>P6</f>
        <v>?</v>
      </c>
      <c r="Q5" s="54" t="str">
        <f t="shared" ref="Q5:Y5" si="3">Q6</f>
        <v>n/a</v>
      </c>
      <c r="R5" s="54" t="str">
        <f t="shared" si="3"/>
        <v>n/a</v>
      </c>
      <c r="S5" s="56" t="str">
        <f t="shared" si="3"/>
        <v>?</v>
      </c>
      <c r="T5" s="55" t="str">
        <f t="shared" si="3"/>
        <v>?</v>
      </c>
      <c r="U5" s="54" t="str">
        <f t="shared" si="3"/>
        <v>?</v>
      </c>
      <c r="V5" s="56" t="str">
        <f t="shared" si="3"/>
        <v>?</v>
      </c>
      <c r="W5" s="55" t="str">
        <f t="shared" si="3"/>
        <v>?</v>
      </c>
      <c r="X5" s="54" t="str">
        <f t="shared" si="3"/>
        <v>?</v>
      </c>
      <c r="Y5" s="55" t="str">
        <f t="shared" si="3"/>
        <v>?</v>
      </c>
      <c r="Z5" s="56">
        <f t="shared" ref="Z5:AK5" si="4">Z6</f>
        <v>72</v>
      </c>
      <c r="AA5" s="490" t="str">
        <f t="shared" si="4"/>
        <v>n/a</v>
      </c>
      <c r="AB5" s="490"/>
      <c r="AC5" s="490"/>
      <c r="AD5" s="490"/>
      <c r="AE5" s="490"/>
      <c r="AF5" s="490"/>
      <c r="AG5" s="490"/>
      <c r="AH5" s="490"/>
      <c r="AI5" s="490"/>
      <c r="AJ5" s="495"/>
      <c r="AK5" s="491" t="str">
        <f t="shared" si="4"/>
        <v>n/a</v>
      </c>
      <c r="AL5" s="485"/>
      <c r="AM5" s="485"/>
      <c r="AN5" s="485"/>
      <c r="AO5" s="486"/>
    </row>
    <row r="6" spans="1:42" x14ac:dyDescent="0.25">
      <c r="A6" s="204" t="s">
        <v>78</v>
      </c>
      <c r="B6" s="136" t="s">
        <v>61</v>
      </c>
      <c r="C6" s="137">
        <v>60</v>
      </c>
      <c r="D6" s="69" t="s">
        <v>61</v>
      </c>
      <c r="E6" s="69" t="s">
        <v>61</v>
      </c>
      <c r="F6" s="136" t="s">
        <v>61</v>
      </c>
      <c r="G6" s="137">
        <v>37</v>
      </c>
      <c r="H6" s="69" t="s">
        <v>61</v>
      </c>
      <c r="I6" s="137" t="s">
        <v>61</v>
      </c>
      <c r="J6" s="69" t="s">
        <v>61</v>
      </c>
      <c r="K6" s="137" t="s">
        <v>61</v>
      </c>
      <c r="L6" s="87" t="s">
        <v>61</v>
      </c>
      <c r="M6" s="138" t="s">
        <v>61</v>
      </c>
      <c r="N6" s="139" t="s">
        <v>61</v>
      </c>
      <c r="O6" s="87" t="s">
        <v>61</v>
      </c>
      <c r="P6" s="87" t="s">
        <v>61</v>
      </c>
      <c r="Q6" s="87" t="str">
        <f>Q8</f>
        <v>n/a</v>
      </c>
      <c r="R6" s="87" t="s">
        <v>26</v>
      </c>
      <c r="S6" s="69" t="s">
        <v>61</v>
      </c>
      <c r="T6" s="137" t="s">
        <v>61</v>
      </c>
      <c r="U6" s="140" t="s">
        <v>61</v>
      </c>
      <c r="V6" s="159" t="s">
        <v>61</v>
      </c>
      <c r="W6" s="141" t="s">
        <v>61</v>
      </c>
      <c r="X6" s="140" t="s">
        <v>61</v>
      </c>
      <c r="Y6" s="141" t="s">
        <v>61</v>
      </c>
      <c r="Z6" s="69">
        <f>Z7</f>
        <v>72</v>
      </c>
      <c r="AA6" s="525" t="str">
        <f>AA7</f>
        <v>n/a</v>
      </c>
      <c r="AB6" s="525"/>
      <c r="AC6" s="525"/>
      <c r="AD6" s="525"/>
      <c r="AE6" s="525"/>
      <c r="AF6" s="525"/>
      <c r="AG6" s="525"/>
      <c r="AH6" s="525"/>
      <c r="AI6" s="525"/>
      <c r="AJ6" s="523"/>
      <c r="AK6" s="521" t="str">
        <f>AK7</f>
        <v>n/a</v>
      </c>
      <c r="AL6" s="522"/>
      <c r="AM6" s="522"/>
      <c r="AN6" s="522"/>
      <c r="AO6" s="523"/>
    </row>
    <row r="7" spans="1:42" ht="15" customHeight="1" x14ac:dyDescent="0.25">
      <c r="A7" t="s">
        <v>12</v>
      </c>
      <c r="B7" s="512" t="s">
        <v>56</v>
      </c>
      <c r="C7" s="450" t="s">
        <v>35</v>
      </c>
      <c r="D7" s="515" t="s">
        <v>56</v>
      </c>
      <c r="E7" s="513" t="s">
        <v>56</v>
      </c>
      <c r="F7" s="513" t="s">
        <v>56</v>
      </c>
      <c r="G7" s="450" t="s">
        <v>35</v>
      </c>
      <c r="H7" s="515" t="s">
        <v>56</v>
      </c>
      <c r="I7" s="514" t="s">
        <v>56</v>
      </c>
      <c r="J7" s="515" t="s">
        <v>56</v>
      </c>
      <c r="K7" s="514" t="s">
        <v>56</v>
      </c>
      <c r="L7" s="449" t="s">
        <v>56</v>
      </c>
      <c r="M7" s="513" t="s">
        <v>35</v>
      </c>
      <c r="N7" s="514" t="s">
        <v>56</v>
      </c>
      <c r="O7" s="1" t="s">
        <v>35</v>
      </c>
      <c r="P7" s="1" t="s">
        <v>35</v>
      </c>
      <c r="Q7" s="1" t="s">
        <v>26</v>
      </c>
      <c r="R7" s="1" t="s">
        <v>26</v>
      </c>
      <c r="S7" s="124" t="s">
        <v>35</v>
      </c>
      <c r="T7" s="450" t="s">
        <v>56</v>
      </c>
      <c r="U7" s="1" t="s">
        <v>35</v>
      </c>
      <c r="V7" s="124" t="s">
        <v>35</v>
      </c>
      <c r="W7" s="122" t="s">
        <v>61</v>
      </c>
      <c r="X7" s="1" t="s">
        <v>35</v>
      </c>
      <c r="Y7" s="18" t="s">
        <v>35</v>
      </c>
      <c r="Z7" s="449">
        <v>72</v>
      </c>
      <c r="AA7" s="449" t="s">
        <v>26</v>
      </c>
      <c r="AB7" s="449"/>
      <c r="AC7" s="449"/>
      <c r="AD7" s="449"/>
      <c r="AE7" s="449"/>
      <c r="AF7" s="449"/>
      <c r="AG7" s="449"/>
      <c r="AH7" s="449"/>
      <c r="AI7" s="449"/>
      <c r="AJ7" s="450"/>
      <c r="AK7" s="451" t="s">
        <v>26</v>
      </c>
      <c r="AL7" s="449"/>
      <c r="AM7" s="449"/>
      <c r="AN7" s="449"/>
      <c r="AO7" s="450"/>
    </row>
    <row r="8" spans="1:42" x14ac:dyDescent="0.25">
      <c r="A8" t="s">
        <v>16</v>
      </c>
      <c r="B8" s="512"/>
      <c r="C8" s="450"/>
      <c r="D8" s="515"/>
      <c r="E8" s="513"/>
      <c r="F8" s="513"/>
      <c r="G8" s="450"/>
      <c r="H8" s="515"/>
      <c r="I8" s="514"/>
      <c r="J8" s="515"/>
      <c r="K8" s="514"/>
      <c r="L8" s="449"/>
      <c r="M8" s="513"/>
      <c r="N8" s="514"/>
      <c r="O8" s="449">
        <v>5</v>
      </c>
      <c r="P8" s="452">
        <v>23</v>
      </c>
      <c r="Q8" s="452" t="s">
        <v>26</v>
      </c>
      <c r="R8" s="452" t="s">
        <v>26</v>
      </c>
      <c r="S8" s="449" t="s">
        <v>26</v>
      </c>
      <c r="T8" s="450"/>
      <c r="U8" s="519">
        <f>G6*40%</f>
        <v>14.8</v>
      </c>
      <c r="V8" s="519">
        <f>G6*60%</f>
        <v>22.2</v>
      </c>
      <c r="W8" s="520" t="s">
        <v>61</v>
      </c>
      <c r="X8" s="519">
        <f>G6*68%</f>
        <v>25.16</v>
      </c>
      <c r="Y8" s="519">
        <f>G6*32%</f>
        <v>11.84</v>
      </c>
      <c r="Z8" s="449"/>
      <c r="AA8" s="449"/>
      <c r="AB8" s="449"/>
      <c r="AC8" s="449"/>
      <c r="AD8" s="449"/>
      <c r="AE8" s="449"/>
      <c r="AF8" s="449"/>
      <c r="AG8" s="449"/>
      <c r="AH8" s="449"/>
      <c r="AI8" s="449"/>
      <c r="AJ8" s="450"/>
      <c r="AK8" s="451"/>
      <c r="AL8" s="449"/>
      <c r="AM8" s="449"/>
      <c r="AN8" s="449"/>
      <c r="AO8" s="450"/>
    </row>
    <row r="9" spans="1:42" x14ac:dyDescent="0.25">
      <c r="A9" t="s">
        <v>13</v>
      </c>
      <c r="B9" s="512"/>
      <c r="C9" s="450"/>
      <c r="D9" s="515"/>
      <c r="E9" s="513"/>
      <c r="F9" s="513"/>
      <c r="G9" s="450"/>
      <c r="H9" s="515"/>
      <c r="I9" s="514"/>
      <c r="J9" s="515"/>
      <c r="K9" s="514"/>
      <c r="L9" s="449"/>
      <c r="M9" s="513"/>
      <c r="N9" s="514"/>
      <c r="O9" s="449"/>
      <c r="P9" s="452"/>
      <c r="Q9" s="452"/>
      <c r="R9" s="452"/>
      <c r="S9" s="449"/>
      <c r="T9" s="450"/>
      <c r="U9" s="519"/>
      <c r="V9" s="519"/>
      <c r="W9" s="520"/>
      <c r="X9" s="519"/>
      <c r="Y9" s="519"/>
      <c r="Z9" s="449"/>
      <c r="AA9" s="449"/>
      <c r="AB9" s="449"/>
      <c r="AC9" s="449"/>
      <c r="AD9" s="449"/>
      <c r="AE9" s="449"/>
      <c r="AF9" s="449"/>
      <c r="AG9" s="449"/>
      <c r="AH9" s="449"/>
      <c r="AI9" s="449"/>
      <c r="AJ9" s="450"/>
      <c r="AK9" s="451"/>
      <c r="AL9" s="449"/>
      <c r="AM9" s="449"/>
      <c r="AN9" s="449"/>
      <c r="AO9" s="450"/>
    </row>
    <row r="10" spans="1:42" x14ac:dyDescent="0.25">
      <c r="A10" t="s">
        <v>17</v>
      </c>
      <c r="B10" s="512"/>
      <c r="C10" s="450"/>
      <c r="D10" s="515"/>
      <c r="E10" s="513"/>
      <c r="F10" s="513"/>
      <c r="G10" s="450"/>
      <c r="H10" s="515"/>
      <c r="I10" s="514"/>
      <c r="J10" s="515"/>
      <c r="K10" s="514"/>
      <c r="L10" s="449"/>
      <c r="M10" s="513"/>
      <c r="N10" s="514"/>
      <c r="O10" s="449"/>
      <c r="P10" s="452"/>
      <c r="Q10" s="452"/>
      <c r="R10" s="452"/>
      <c r="S10" s="449"/>
      <c r="T10" s="450"/>
      <c r="U10" s="519"/>
      <c r="V10" s="519"/>
      <c r="W10" s="520"/>
      <c r="X10" s="519"/>
      <c r="Y10" s="519"/>
      <c r="Z10" s="449"/>
      <c r="AA10" s="449"/>
      <c r="AB10" s="449"/>
      <c r="AC10" s="449"/>
      <c r="AD10" s="449"/>
      <c r="AE10" s="449"/>
      <c r="AF10" s="449"/>
      <c r="AG10" s="449"/>
      <c r="AH10" s="449"/>
      <c r="AI10" s="449"/>
      <c r="AJ10" s="450"/>
      <c r="AK10" s="451"/>
      <c r="AL10" s="449"/>
      <c r="AM10" s="449"/>
      <c r="AN10" s="449"/>
      <c r="AO10" s="450"/>
    </row>
    <row r="11" spans="1:42" x14ac:dyDescent="0.25">
      <c r="A11" s="35" t="s">
        <v>58</v>
      </c>
      <c r="B11" s="54">
        <f>B12+B17</f>
        <v>191</v>
      </c>
      <c r="C11" s="55">
        <f>C12+C17</f>
        <v>194</v>
      </c>
      <c r="D11" s="56" t="s">
        <v>61</v>
      </c>
      <c r="E11" s="56">
        <f>E12+E17</f>
        <v>37</v>
      </c>
      <c r="F11" s="54">
        <f>F12+F17</f>
        <v>16</v>
      </c>
      <c r="G11" s="55">
        <f>G12+G17</f>
        <v>121</v>
      </c>
      <c r="H11" s="56" t="str">
        <f t="shared" ref="H11:I11" si="5">H12</f>
        <v>?</v>
      </c>
      <c r="I11" s="55" t="str">
        <f t="shared" si="5"/>
        <v>?</v>
      </c>
      <c r="J11" s="56" t="s">
        <v>61</v>
      </c>
      <c r="K11" s="55" t="s">
        <v>61</v>
      </c>
      <c r="L11" s="54" t="str">
        <f>L12</f>
        <v>?</v>
      </c>
      <c r="M11" s="56" t="str">
        <f t="shared" ref="M11:O11" si="6">M12</f>
        <v>?</v>
      </c>
      <c r="N11" s="55" t="str">
        <f t="shared" si="6"/>
        <v>?</v>
      </c>
      <c r="O11" s="54" t="str">
        <f t="shared" si="6"/>
        <v>?</v>
      </c>
      <c r="P11" s="54">
        <f>P12+P17</f>
        <v>47</v>
      </c>
      <c r="Q11" s="54" t="str">
        <f>Q12</f>
        <v>?</v>
      </c>
      <c r="R11" s="54" t="s">
        <v>61</v>
      </c>
      <c r="S11" s="56" t="str">
        <f>S12</f>
        <v>?</v>
      </c>
      <c r="T11" s="55">
        <f>T12+T17</f>
        <v>52</v>
      </c>
      <c r="U11" s="54">
        <f>U12+U17</f>
        <v>39</v>
      </c>
      <c r="V11" s="56">
        <f>V12+V17</f>
        <v>55</v>
      </c>
      <c r="W11" s="55" t="str">
        <f t="shared" ref="W11" si="7">W12</f>
        <v>?</v>
      </c>
      <c r="X11" s="54">
        <f>X12+X17</f>
        <v>67</v>
      </c>
      <c r="Y11" s="55">
        <f>Y12+Y17</f>
        <v>54</v>
      </c>
      <c r="Z11" s="56" t="s">
        <v>61</v>
      </c>
      <c r="AA11" s="56" t="s">
        <v>61</v>
      </c>
      <c r="AB11" s="56" t="s">
        <v>61</v>
      </c>
      <c r="AC11" s="56" t="s">
        <v>61</v>
      </c>
      <c r="AD11" s="56" t="s">
        <v>61</v>
      </c>
      <c r="AE11" s="56" t="s">
        <v>61</v>
      </c>
      <c r="AF11" s="56">
        <f>AF12+AF17</f>
        <v>21</v>
      </c>
      <c r="AG11" s="56">
        <f>AG12+AG17</f>
        <v>26</v>
      </c>
      <c r="AH11" s="56" t="s">
        <v>61</v>
      </c>
      <c r="AI11" s="56">
        <f>AI12+AI17</f>
        <v>0</v>
      </c>
      <c r="AJ11" s="55" t="s">
        <v>61</v>
      </c>
      <c r="AK11" s="54">
        <f>AK12+AK17</f>
        <v>36</v>
      </c>
      <c r="AL11" s="54">
        <f>AL12+AL17</f>
        <v>11</v>
      </c>
      <c r="AM11" s="54">
        <f>AM12+AM17</f>
        <v>0</v>
      </c>
      <c r="AN11" s="54">
        <f>AN12+AN17</f>
        <v>0</v>
      </c>
      <c r="AO11" s="55">
        <f>AO12+AO17</f>
        <v>4</v>
      </c>
    </row>
    <row r="12" spans="1:42" x14ac:dyDescent="0.25">
      <c r="A12" s="203" t="s">
        <v>79</v>
      </c>
      <c r="B12" s="1">
        <v>96</v>
      </c>
      <c r="C12" s="10">
        <v>102</v>
      </c>
      <c r="D12" s="28" t="s">
        <v>56</v>
      </c>
      <c r="E12" s="28">
        <v>18</v>
      </c>
      <c r="F12" s="1">
        <v>8</v>
      </c>
      <c r="G12" s="22">
        <v>51</v>
      </c>
      <c r="H12" s="43" t="s">
        <v>61</v>
      </c>
      <c r="I12" s="42" t="s">
        <v>61</v>
      </c>
      <c r="J12" s="25">
        <v>51</v>
      </c>
      <c r="K12" s="18">
        <v>0</v>
      </c>
      <c r="L12" s="1" t="s">
        <v>61</v>
      </c>
      <c r="M12" s="43" t="s">
        <v>61</v>
      </c>
      <c r="N12" s="42" t="s">
        <v>61</v>
      </c>
      <c r="O12" s="74" t="s">
        <v>61</v>
      </c>
      <c r="P12" s="1">
        <v>23</v>
      </c>
      <c r="Q12" s="1" t="s">
        <v>61</v>
      </c>
      <c r="R12" s="1" t="s">
        <v>26</v>
      </c>
      <c r="S12" s="78" t="s">
        <v>61</v>
      </c>
      <c r="T12" s="73">
        <v>10</v>
      </c>
      <c r="U12" s="1">
        <v>15</v>
      </c>
      <c r="V12" s="124">
        <v>36</v>
      </c>
      <c r="W12" s="122" t="s">
        <v>61</v>
      </c>
      <c r="X12" s="1">
        <v>27</v>
      </c>
      <c r="Y12" s="18">
        <v>24</v>
      </c>
      <c r="Z12" s="25" t="s">
        <v>61</v>
      </c>
      <c r="AA12" s="25" t="s">
        <v>57</v>
      </c>
      <c r="AB12" s="25" t="s">
        <v>57</v>
      </c>
      <c r="AC12" s="25" t="s">
        <v>57</v>
      </c>
      <c r="AD12" s="25" t="s">
        <v>57</v>
      </c>
      <c r="AE12" s="25" t="s">
        <v>57</v>
      </c>
      <c r="AF12" s="25">
        <v>10</v>
      </c>
      <c r="AG12" s="25">
        <v>15</v>
      </c>
      <c r="AH12" s="25" t="s">
        <v>57</v>
      </c>
      <c r="AI12" s="25">
        <v>0</v>
      </c>
      <c r="AJ12" s="18" t="s">
        <v>57</v>
      </c>
      <c r="AK12" s="1">
        <v>36</v>
      </c>
      <c r="AL12" s="1">
        <v>11</v>
      </c>
      <c r="AM12" s="1">
        <v>0</v>
      </c>
      <c r="AN12" s="1">
        <v>0</v>
      </c>
      <c r="AO12" s="10">
        <v>4</v>
      </c>
    </row>
    <row r="13" spans="1:42" x14ac:dyDescent="0.25">
      <c r="A13" t="s">
        <v>12</v>
      </c>
      <c r="B13" s="452" t="s">
        <v>35</v>
      </c>
      <c r="C13" s="450" t="s">
        <v>35</v>
      </c>
      <c r="D13" s="451" t="s">
        <v>56</v>
      </c>
      <c r="E13" s="449" t="s">
        <v>35</v>
      </c>
      <c r="F13" s="449" t="s">
        <v>35</v>
      </c>
      <c r="G13" s="450" t="s">
        <v>35</v>
      </c>
      <c r="H13" s="451" t="s">
        <v>56</v>
      </c>
      <c r="I13" s="450" t="s">
        <v>56</v>
      </c>
      <c r="J13" s="451" t="s">
        <v>35</v>
      </c>
      <c r="K13" s="524">
        <v>0</v>
      </c>
      <c r="L13" s="451" t="s">
        <v>56</v>
      </c>
      <c r="M13" s="449" t="s">
        <v>56</v>
      </c>
      <c r="N13" s="450" t="s">
        <v>56</v>
      </c>
      <c r="O13" s="451" t="s">
        <v>35</v>
      </c>
      <c r="P13" s="452" t="s">
        <v>35</v>
      </c>
      <c r="Q13" s="452" t="s">
        <v>35</v>
      </c>
      <c r="R13" s="452" t="s">
        <v>35</v>
      </c>
      <c r="S13" s="449" t="s">
        <v>35</v>
      </c>
      <c r="T13" s="514" t="s">
        <v>35</v>
      </c>
      <c r="U13" s="451" t="s">
        <v>35</v>
      </c>
      <c r="V13" s="449" t="s">
        <v>35</v>
      </c>
      <c r="W13" s="450" t="s">
        <v>35</v>
      </c>
      <c r="X13" s="451" t="s">
        <v>35</v>
      </c>
      <c r="Y13" s="450" t="s">
        <v>35</v>
      </c>
      <c r="Z13" s="515" t="s">
        <v>35</v>
      </c>
      <c r="AA13" s="449" t="s">
        <v>35</v>
      </c>
      <c r="AB13" s="449" t="s">
        <v>35</v>
      </c>
      <c r="AC13" s="449" t="s">
        <v>35</v>
      </c>
      <c r="AD13" s="449" t="s">
        <v>35</v>
      </c>
      <c r="AE13" s="449" t="s">
        <v>35</v>
      </c>
      <c r="AF13" s="449" t="s">
        <v>35</v>
      </c>
      <c r="AG13" s="449" t="s">
        <v>35</v>
      </c>
      <c r="AH13" s="449" t="s">
        <v>35</v>
      </c>
      <c r="AI13" s="449" t="s">
        <v>35</v>
      </c>
      <c r="AJ13" s="450" t="s">
        <v>35</v>
      </c>
      <c r="AK13" s="451" t="s">
        <v>35</v>
      </c>
      <c r="AL13" s="452" t="s">
        <v>35</v>
      </c>
      <c r="AM13" s="452" t="s">
        <v>35</v>
      </c>
      <c r="AN13" s="452" t="s">
        <v>35</v>
      </c>
      <c r="AO13" s="450" t="s">
        <v>35</v>
      </c>
    </row>
    <row r="14" spans="1:42" x14ac:dyDescent="0.25">
      <c r="A14" t="s">
        <v>16</v>
      </c>
      <c r="B14" s="452"/>
      <c r="C14" s="450"/>
      <c r="D14" s="451"/>
      <c r="E14" s="449"/>
      <c r="F14" s="449"/>
      <c r="G14" s="450"/>
      <c r="H14" s="451"/>
      <c r="I14" s="450"/>
      <c r="J14" s="451"/>
      <c r="K14" s="524"/>
      <c r="L14" s="451"/>
      <c r="M14" s="449"/>
      <c r="N14" s="450"/>
      <c r="O14" s="451"/>
      <c r="P14" s="452"/>
      <c r="Q14" s="452"/>
      <c r="R14" s="452"/>
      <c r="S14" s="449"/>
      <c r="T14" s="514"/>
      <c r="U14" s="451"/>
      <c r="V14" s="449"/>
      <c r="W14" s="450"/>
      <c r="X14" s="451"/>
      <c r="Y14" s="450"/>
      <c r="Z14" s="515"/>
      <c r="AA14" s="449"/>
      <c r="AB14" s="449"/>
      <c r="AC14" s="449"/>
      <c r="AD14" s="449"/>
      <c r="AE14" s="449"/>
      <c r="AF14" s="449"/>
      <c r="AG14" s="449"/>
      <c r="AH14" s="449"/>
      <c r="AI14" s="449"/>
      <c r="AJ14" s="450"/>
      <c r="AK14" s="451"/>
      <c r="AL14" s="452"/>
      <c r="AM14" s="452"/>
      <c r="AN14" s="452"/>
      <c r="AO14" s="450"/>
    </row>
    <row r="15" spans="1:42" x14ac:dyDescent="0.25">
      <c r="A15" t="s">
        <v>13</v>
      </c>
      <c r="B15" s="452"/>
      <c r="C15" s="450"/>
      <c r="D15" s="451"/>
      <c r="E15" s="449"/>
      <c r="F15" s="449"/>
      <c r="G15" s="450"/>
      <c r="H15" s="451"/>
      <c r="I15" s="450"/>
      <c r="J15" s="451"/>
      <c r="K15" s="524"/>
      <c r="L15" s="451"/>
      <c r="M15" s="449"/>
      <c r="N15" s="450"/>
      <c r="O15" s="451"/>
      <c r="P15" s="452"/>
      <c r="Q15" s="452"/>
      <c r="R15" s="452"/>
      <c r="S15" s="449"/>
      <c r="T15" s="514"/>
      <c r="U15" s="451"/>
      <c r="V15" s="449"/>
      <c r="W15" s="450"/>
      <c r="X15" s="451"/>
      <c r="Y15" s="450"/>
      <c r="Z15" s="515"/>
      <c r="AA15" s="449"/>
      <c r="AB15" s="449"/>
      <c r="AC15" s="449"/>
      <c r="AD15" s="449"/>
      <c r="AE15" s="449"/>
      <c r="AF15" s="449"/>
      <c r="AG15" s="449"/>
      <c r="AH15" s="449"/>
      <c r="AI15" s="449"/>
      <c r="AJ15" s="450"/>
      <c r="AK15" s="451"/>
      <c r="AL15" s="452"/>
      <c r="AM15" s="452"/>
      <c r="AN15" s="452"/>
      <c r="AO15" s="450"/>
    </row>
    <row r="16" spans="1:42" x14ac:dyDescent="0.25">
      <c r="A16" t="s">
        <v>17</v>
      </c>
      <c r="B16" s="452"/>
      <c r="C16" s="450"/>
      <c r="D16" s="451"/>
      <c r="E16" s="449"/>
      <c r="F16" s="449"/>
      <c r="G16" s="450"/>
      <c r="H16" s="451"/>
      <c r="I16" s="450"/>
      <c r="J16" s="451"/>
      <c r="K16" s="524"/>
      <c r="L16" s="451"/>
      <c r="M16" s="449"/>
      <c r="N16" s="450"/>
      <c r="O16" s="451"/>
      <c r="P16" s="452"/>
      <c r="Q16" s="452"/>
      <c r="R16" s="452"/>
      <c r="S16" s="449"/>
      <c r="T16" s="514"/>
      <c r="U16" s="451"/>
      <c r="V16" s="449"/>
      <c r="W16" s="450"/>
      <c r="X16" s="451"/>
      <c r="Y16" s="450"/>
      <c r="Z16" s="515"/>
      <c r="AA16" s="449"/>
      <c r="AB16" s="449"/>
      <c r="AC16" s="449"/>
      <c r="AD16" s="449"/>
      <c r="AE16" s="449"/>
      <c r="AF16" s="449"/>
      <c r="AG16" s="449"/>
      <c r="AH16" s="449"/>
      <c r="AI16" s="449"/>
      <c r="AJ16" s="450"/>
      <c r="AK16" s="451"/>
      <c r="AL16" s="452"/>
      <c r="AM16" s="452"/>
      <c r="AN16" s="452"/>
      <c r="AO16" s="450"/>
    </row>
    <row r="17" spans="1:41" x14ac:dyDescent="0.25">
      <c r="A17" s="203" t="s">
        <v>80</v>
      </c>
      <c r="B17" s="1">
        <v>95</v>
      </c>
      <c r="C17" s="10">
        <v>92</v>
      </c>
      <c r="D17" s="28" t="s">
        <v>57</v>
      </c>
      <c r="E17" s="28">
        <v>19</v>
      </c>
      <c r="F17" s="1">
        <v>8</v>
      </c>
      <c r="G17" s="22">
        <v>70</v>
      </c>
      <c r="H17" s="43" t="s">
        <v>56</v>
      </c>
      <c r="I17" s="42" t="s">
        <v>56</v>
      </c>
      <c r="J17" s="25" t="s">
        <v>61</v>
      </c>
      <c r="K17" s="18" t="s">
        <v>61</v>
      </c>
      <c r="L17" s="1" t="s">
        <v>61</v>
      </c>
      <c r="M17" s="43" t="s">
        <v>61</v>
      </c>
      <c r="N17" s="42" t="s">
        <v>61</v>
      </c>
      <c r="O17" s="1" t="s">
        <v>57</v>
      </c>
      <c r="P17" s="1">
        <v>24</v>
      </c>
      <c r="Q17" s="1">
        <v>0</v>
      </c>
      <c r="R17" s="1" t="s">
        <v>57</v>
      </c>
      <c r="S17" s="124">
        <v>0</v>
      </c>
      <c r="T17" s="122">
        <v>42</v>
      </c>
      <c r="U17" s="1">
        <v>24</v>
      </c>
      <c r="V17" s="124">
        <v>19</v>
      </c>
      <c r="W17" s="122">
        <v>27</v>
      </c>
      <c r="X17" s="1">
        <v>40</v>
      </c>
      <c r="Y17" s="18">
        <v>30</v>
      </c>
      <c r="Z17" s="25">
        <v>70</v>
      </c>
      <c r="AA17" s="25" t="s">
        <v>57</v>
      </c>
      <c r="AB17" s="25" t="s">
        <v>57</v>
      </c>
      <c r="AC17" s="25" t="s">
        <v>57</v>
      </c>
      <c r="AD17" s="25">
        <v>9</v>
      </c>
      <c r="AE17" s="25" t="s">
        <v>57</v>
      </c>
      <c r="AF17" s="25">
        <v>11</v>
      </c>
      <c r="AG17" s="25">
        <v>11</v>
      </c>
      <c r="AH17" s="25" t="s">
        <v>57</v>
      </c>
      <c r="AI17" s="25">
        <v>0</v>
      </c>
      <c r="AJ17" s="18">
        <v>21</v>
      </c>
      <c r="AK17" s="1"/>
      <c r="AL17" s="1"/>
      <c r="AM17" s="1"/>
      <c r="AN17" s="1"/>
      <c r="AO17" s="10"/>
    </row>
    <row r="18" spans="1:41" x14ac:dyDescent="0.25">
      <c r="A18" t="s">
        <v>12</v>
      </c>
      <c r="B18" s="452" t="s">
        <v>35</v>
      </c>
      <c r="C18" s="450" t="s">
        <v>35</v>
      </c>
      <c r="D18" s="451" t="s">
        <v>35</v>
      </c>
      <c r="E18" s="449" t="s">
        <v>35</v>
      </c>
      <c r="F18" s="452" t="s">
        <v>35</v>
      </c>
      <c r="G18" s="450" t="s">
        <v>35</v>
      </c>
      <c r="H18" s="451" t="s">
        <v>56</v>
      </c>
      <c r="I18" s="450" t="s">
        <v>56</v>
      </c>
      <c r="J18" s="451" t="s">
        <v>35</v>
      </c>
      <c r="K18" s="450" t="s">
        <v>35</v>
      </c>
      <c r="L18" s="451" t="s">
        <v>35</v>
      </c>
      <c r="M18" s="449" t="s">
        <v>35</v>
      </c>
      <c r="N18" s="450" t="s">
        <v>35</v>
      </c>
      <c r="O18" s="451" t="s">
        <v>35</v>
      </c>
      <c r="P18" s="452" t="s">
        <v>35</v>
      </c>
      <c r="Q18" s="452" t="s">
        <v>35</v>
      </c>
      <c r="R18" s="452" t="s">
        <v>35</v>
      </c>
      <c r="S18" s="449" t="s">
        <v>35</v>
      </c>
      <c r="T18" s="514" t="s">
        <v>35</v>
      </c>
      <c r="U18" s="449" t="s">
        <v>35</v>
      </c>
      <c r="V18" s="449" t="s">
        <v>35</v>
      </c>
      <c r="W18" s="450" t="s">
        <v>35</v>
      </c>
      <c r="X18" s="451" t="s">
        <v>35</v>
      </c>
      <c r="Y18" s="450" t="s">
        <v>35</v>
      </c>
      <c r="Z18" s="451" t="s">
        <v>35</v>
      </c>
      <c r="AA18" s="449" t="s">
        <v>35</v>
      </c>
      <c r="AB18" s="449" t="s">
        <v>35</v>
      </c>
      <c r="AC18" s="449" t="s">
        <v>35</v>
      </c>
      <c r="AD18" s="449" t="s">
        <v>35</v>
      </c>
      <c r="AE18" s="449" t="s">
        <v>35</v>
      </c>
      <c r="AF18" s="449" t="s">
        <v>35</v>
      </c>
      <c r="AG18" s="449" t="s">
        <v>35</v>
      </c>
      <c r="AH18" s="449" t="s">
        <v>35</v>
      </c>
      <c r="AI18" s="449" t="s">
        <v>35</v>
      </c>
      <c r="AJ18" s="450" t="s">
        <v>35</v>
      </c>
      <c r="AK18" s="451" t="s">
        <v>35</v>
      </c>
      <c r="AL18" s="452" t="s">
        <v>35</v>
      </c>
      <c r="AM18" s="452" t="s">
        <v>35</v>
      </c>
      <c r="AN18" s="452" t="s">
        <v>35</v>
      </c>
      <c r="AO18" s="450" t="s">
        <v>35</v>
      </c>
    </row>
    <row r="19" spans="1:41" x14ac:dyDescent="0.25">
      <c r="A19" t="s">
        <v>16</v>
      </c>
      <c r="B19" s="452"/>
      <c r="C19" s="450"/>
      <c r="D19" s="451"/>
      <c r="E19" s="449"/>
      <c r="F19" s="452"/>
      <c r="G19" s="450"/>
      <c r="H19" s="451"/>
      <c r="I19" s="450"/>
      <c r="J19" s="451"/>
      <c r="K19" s="450"/>
      <c r="L19" s="451"/>
      <c r="M19" s="449"/>
      <c r="N19" s="450"/>
      <c r="O19" s="451"/>
      <c r="P19" s="452"/>
      <c r="Q19" s="452"/>
      <c r="R19" s="452"/>
      <c r="S19" s="449"/>
      <c r="T19" s="514"/>
      <c r="U19" s="449"/>
      <c r="V19" s="449"/>
      <c r="W19" s="450"/>
      <c r="X19" s="451"/>
      <c r="Y19" s="450"/>
      <c r="Z19" s="451"/>
      <c r="AA19" s="449"/>
      <c r="AB19" s="449"/>
      <c r="AC19" s="449"/>
      <c r="AD19" s="449"/>
      <c r="AE19" s="449"/>
      <c r="AF19" s="449"/>
      <c r="AG19" s="449"/>
      <c r="AH19" s="449"/>
      <c r="AI19" s="449"/>
      <c r="AJ19" s="450"/>
      <c r="AK19" s="451"/>
      <c r="AL19" s="452"/>
      <c r="AM19" s="452"/>
      <c r="AN19" s="452"/>
      <c r="AO19" s="450"/>
    </row>
    <row r="20" spans="1:41" x14ac:dyDescent="0.25">
      <c r="A20" t="s">
        <v>13</v>
      </c>
      <c r="B20" s="452"/>
      <c r="C20" s="450"/>
      <c r="D20" s="451"/>
      <c r="E20" s="449"/>
      <c r="F20" s="452"/>
      <c r="G20" s="450"/>
      <c r="H20" s="451"/>
      <c r="I20" s="450"/>
      <c r="J20" s="451"/>
      <c r="K20" s="450"/>
      <c r="L20" s="451"/>
      <c r="M20" s="449"/>
      <c r="N20" s="450"/>
      <c r="O20" s="451"/>
      <c r="P20" s="452"/>
      <c r="Q20" s="452"/>
      <c r="R20" s="452"/>
      <c r="S20" s="449"/>
      <c r="T20" s="514"/>
      <c r="U20" s="449"/>
      <c r="V20" s="449"/>
      <c r="W20" s="450"/>
      <c r="X20" s="451"/>
      <c r="Y20" s="450"/>
      <c r="Z20" s="451"/>
      <c r="AA20" s="449"/>
      <c r="AB20" s="449"/>
      <c r="AC20" s="449"/>
      <c r="AD20" s="449"/>
      <c r="AE20" s="449"/>
      <c r="AF20" s="449"/>
      <c r="AG20" s="449"/>
      <c r="AH20" s="449"/>
      <c r="AI20" s="449"/>
      <c r="AJ20" s="450"/>
      <c r="AK20" s="451"/>
      <c r="AL20" s="452"/>
      <c r="AM20" s="452"/>
      <c r="AN20" s="452"/>
      <c r="AO20" s="450"/>
    </row>
    <row r="21" spans="1:41" x14ac:dyDescent="0.25">
      <c r="A21" t="s">
        <v>17</v>
      </c>
      <c r="B21" s="452"/>
      <c r="C21" s="450"/>
      <c r="D21" s="451"/>
      <c r="E21" s="449"/>
      <c r="F21" s="452"/>
      <c r="G21" s="450"/>
      <c r="H21" s="451"/>
      <c r="I21" s="450"/>
      <c r="J21" s="451"/>
      <c r="K21" s="450"/>
      <c r="L21" s="451"/>
      <c r="M21" s="449"/>
      <c r="N21" s="450"/>
      <c r="O21" s="451"/>
      <c r="P21" s="452"/>
      <c r="Q21" s="452"/>
      <c r="R21" s="452"/>
      <c r="S21" s="449"/>
      <c r="T21" s="514"/>
      <c r="U21" s="449"/>
      <c r="V21" s="449"/>
      <c r="W21" s="450"/>
      <c r="X21" s="451"/>
      <c r="Y21" s="450"/>
      <c r="Z21" s="451"/>
      <c r="AA21" s="449"/>
      <c r="AB21" s="449"/>
      <c r="AC21" s="449"/>
      <c r="AD21" s="449"/>
      <c r="AE21" s="449"/>
      <c r="AF21" s="449"/>
      <c r="AG21" s="449"/>
      <c r="AH21" s="449"/>
      <c r="AI21" s="449"/>
      <c r="AJ21" s="450"/>
      <c r="AK21" s="451"/>
      <c r="AL21" s="452"/>
      <c r="AM21" s="452"/>
      <c r="AN21" s="452"/>
      <c r="AO21" s="450"/>
    </row>
    <row r="22" spans="1:41" x14ac:dyDescent="0.25">
      <c r="B22" s="1"/>
      <c r="C22" s="10"/>
      <c r="D22" s="28"/>
      <c r="E22" s="28"/>
      <c r="F22" s="1"/>
      <c r="G22" s="22"/>
      <c r="H22" s="43"/>
      <c r="I22" s="42"/>
      <c r="J22" s="25"/>
      <c r="K22" s="18"/>
      <c r="L22" s="1"/>
      <c r="M22" s="43"/>
      <c r="N22" s="42"/>
      <c r="O22" s="1"/>
      <c r="P22" s="1"/>
      <c r="Q22" s="1"/>
      <c r="R22" s="1"/>
      <c r="S22" s="124"/>
      <c r="T22" s="122"/>
      <c r="U22" s="1"/>
      <c r="V22" s="124"/>
      <c r="W22" s="122"/>
      <c r="X22" s="1"/>
      <c r="Y22" s="18"/>
      <c r="Z22" s="25"/>
      <c r="AA22" s="25"/>
      <c r="AB22" s="25"/>
      <c r="AC22" s="25"/>
      <c r="AD22" s="25"/>
      <c r="AE22" s="25"/>
      <c r="AF22" s="25"/>
      <c r="AG22" s="25"/>
      <c r="AH22" s="25"/>
      <c r="AI22" s="25"/>
      <c r="AJ22" s="18"/>
      <c r="AK22" s="1"/>
      <c r="AL22" s="1"/>
      <c r="AM22" s="1"/>
      <c r="AN22" s="1"/>
      <c r="AO22" s="10"/>
    </row>
    <row r="23" spans="1:41" x14ac:dyDescent="0.25">
      <c r="A23" s="205" t="s">
        <v>83</v>
      </c>
      <c r="B23" s="118"/>
      <c r="C23" s="122"/>
      <c r="D23" s="124"/>
      <c r="E23" s="124"/>
      <c r="F23" s="1"/>
      <c r="G23" s="22"/>
      <c r="H23" s="43"/>
      <c r="I23" s="42"/>
      <c r="J23" s="25"/>
      <c r="K23" s="18"/>
      <c r="L23" s="1"/>
      <c r="M23" s="43"/>
      <c r="N23" s="42"/>
      <c r="O23" s="1"/>
      <c r="P23" s="1"/>
      <c r="Q23" s="1"/>
      <c r="R23" s="1"/>
      <c r="S23" s="124"/>
      <c r="T23" s="122"/>
      <c r="U23" s="1"/>
      <c r="V23" s="124"/>
      <c r="W23" s="122"/>
      <c r="X23" s="1"/>
      <c r="Y23" s="18"/>
      <c r="Z23" s="25"/>
      <c r="AA23" s="25"/>
      <c r="AB23" s="25"/>
      <c r="AC23" s="25"/>
      <c r="AD23" s="25"/>
      <c r="AE23" s="25"/>
      <c r="AF23" s="25"/>
      <c r="AG23" s="25"/>
      <c r="AH23" s="25"/>
      <c r="AI23" s="25"/>
      <c r="AJ23" s="18"/>
      <c r="AK23" s="1"/>
      <c r="AL23" s="1"/>
      <c r="AM23" s="1"/>
      <c r="AN23" s="1"/>
      <c r="AO23" s="10"/>
    </row>
    <row r="24" spans="1:41" x14ac:dyDescent="0.25">
      <c r="A24" s="401" t="s">
        <v>102</v>
      </c>
      <c r="B24" s="401"/>
      <c r="C24" s="401"/>
      <c r="D24" s="401"/>
      <c r="E24" s="401"/>
      <c r="F24" s="1"/>
      <c r="G24" s="22"/>
      <c r="H24" s="43"/>
      <c r="I24" s="42"/>
      <c r="J24" s="25"/>
      <c r="K24" s="18"/>
      <c r="L24" s="1"/>
      <c r="M24" s="43"/>
      <c r="N24" s="42"/>
      <c r="O24" s="1"/>
      <c r="P24" s="1"/>
      <c r="Q24" s="1"/>
      <c r="R24" s="1"/>
      <c r="S24" s="124"/>
      <c r="T24" s="122"/>
      <c r="U24" s="1"/>
      <c r="V24" s="124"/>
      <c r="W24" s="122"/>
      <c r="X24" s="1"/>
      <c r="Y24" s="18"/>
      <c r="Z24" s="25"/>
      <c r="AA24" s="25"/>
      <c r="AB24" s="25"/>
      <c r="AC24" s="25"/>
      <c r="AD24" s="25"/>
      <c r="AE24" s="25"/>
      <c r="AF24" s="25"/>
      <c r="AG24" s="25"/>
      <c r="AH24" s="25"/>
      <c r="AI24" s="25"/>
      <c r="AJ24" s="18"/>
      <c r="AK24" s="1"/>
      <c r="AL24" s="1"/>
      <c r="AM24" s="1"/>
      <c r="AN24" s="1"/>
      <c r="AO24" s="10"/>
    </row>
    <row r="25" spans="1:41" x14ac:dyDescent="0.25">
      <c r="A25" s="401" t="s">
        <v>103</v>
      </c>
      <c r="B25" s="401"/>
      <c r="C25" s="401"/>
      <c r="D25" s="401"/>
      <c r="E25" s="124"/>
      <c r="F25" s="1"/>
      <c r="G25" s="22"/>
      <c r="H25" s="43"/>
      <c r="I25" s="42"/>
      <c r="J25" s="25"/>
      <c r="K25" s="18"/>
      <c r="L25" s="1"/>
      <c r="M25" s="43"/>
      <c r="N25" s="42"/>
      <c r="O25" s="1"/>
      <c r="P25" s="1"/>
      <c r="Q25" s="1"/>
      <c r="R25" s="1"/>
      <c r="S25" s="124"/>
      <c r="T25" s="122"/>
      <c r="U25" s="1"/>
      <c r="V25" s="124"/>
      <c r="W25" s="122"/>
      <c r="X25" s="1"/>
      <c r="Y25" s="18"/>
      <c r="Z25" s="25"/>
      <c r="AA25" s="25"/>
      <c r="AB25" s="25"/>
      <c r="AC25" s="25"/>
      <c r="AD25" s="25"/>
      <c r="AE25" s="25"/>
      <c r="AF25" s="25"/>
      <c r="AG25" s="25"/>
      <c r="AH25" s="25"/>
      <c r="AI25" s="25"/>
      <c r="AJ25" s="18"/>
      <c r="AK25" s="1"/>
      <c r="AL25" s="1"/>
      <c r="AM25" s="1"/>
      <c r="AN25" s="1"/>
      <c r="AO25" s="10"/>
    </row>
    <row r="26" spans="1:41" x14ac:dyDescent="0.25">
      <c r="A26" s="401" t="s">
        <v>104</v>
      </c>
      <c r="B26" s="401"/>
      <c r="C26" s="401"/>
      <c r="D26" s="401"/>
      <c r="E26" s="124"/>
      <c r="F26" s="1"/>
      <c r="G26" s="22"/>
      <c r="H26" s="43"/>
      <c r="I26" s="42"/>
      <c r="J26" s="25"/>
      <c r="K26" s="18"/>
      <c r="L26" s="1"/>
      <c r="M26" s="43"/>
      <c r="N26" s="42"/>
      <c r="O26" s="1"/>
      <c r="P26" s="1"/>
      <c r="Q26" s="1"/>
      <c r="R26" s="1"/>
      <c r="S26" s="124"/>
      <c r="T26" s="122"/>
      <c r="U26" s="1"/>
      <c r="V26" s="124"/>
      <c r="W26" s="122"/>
      <c r="X26" s="1"/>
      <c r="Y26" s="18"/>
      <c r="Z26" s="25"/>
      <c r="AA26" s="25"/>
      <c r="AB26" s="25"/>
      <c r="AC26" s="25"/>
      <c r="AD26" s="25"/>
      <c r="AE26" s="25"/>
      <c r="AF26" s="25"/>
      <c r="AG26" s="25"/>
      <c r="AH26" s="25"/>
      <c r="AI26" s="25"/>
      <c r="AJ26" s="18"/>
      <c r="AK26" s="1"/>
      <c r="AL26" s="1"/>
      <c r="AM26" s="1"/>
      <c r="AN26" s="1"/>
      <c r="AO26" s="10"/>
    </row>
    <row r="27" spans="1:41" x14ac:dyDescent="0.25">
      <c r="B27" s="1"/>
      <c r="C27" s="10"/>
      <c r="D27" s="28"/>
      <c r="E27" s="28"/>
      <c r="F27" s="1"/>
      <c r="G27" s="22"/>
      <c r="H27" s="43"/>
      <c r="I27" s="42"/>
      <c r="J27" s="25"/>
      <c r="K27" s="18"/>
      <c r="L27" s="1"/>
      <c r="M27" s="43"/>
      <c r="N27" s="42"/>
      <c r="O27" s="1"/>
      <c r="P27" s="1"/>
      <c r="Q27" s="1"/>
      <c r="R27" s="1"/>
      <c r="S27" s="124"/>
      <c r="T27" s="122"/>
      <c r="U27" s="1"/>
      <c r="V27" s="124"/>
      <c r="W27" s="122"/>
      <c r="X27" s="1"/>
      <c r="Y27" s="18"/>
      <c r="Z27" s="25"/>
      <c r="AA27" s="25"/>
      <c r="AB27" s="25"/>
      <c r="AC27" s="25"/>
      <c r="AD27" s="25"/>
      <c r="AE27" s="25"/>
      <c r="AF27" s="25"/>
      <c r="AG27" s="25"/>
      <c r="AH27" s="25"/>
      <c r="AI27" s="25"/>
      <c r="AJ27" s="18"/>
      <c r="AK27" s="1"/>
      <c r="AL27" s="1"/>
      <c r="AM27" s="1"/>
      <c r="AN27" s="1"/>
      <c r="AO27" s="10"/>
    </row>
    <row r="28" spans="1:41" x14ac:dyDescent="0.25">
      <c r="B28" s="1"/>
      <c r="C28" s="10"/>
      <c r="D28" s="28"/>
      <c r="E28" s="28"/>
      <c r="F28" s="1"/>
      <c r="G28" s="22"/>
      <c r="H28" s="43"/>
      <c r="I28" s="42"/>
      <c r="J28" s="25"/>
      <c r="K28" s="18"/>
      <c r="L28" s="1"/>
      <c r="M28" s="43"/>
      <c r="N28" s="42"/>
      <c r="O28" s="1"/>
      <c r="P28" s="1"/>
      <c r="Q28" s="1"/>
      <c r="R28" s="1"/>
      <c r="S28" s="124"/>
      <c r="T28" s="122"/>
      <c r="U28" s="1"/>
      <c r="V28" s="124"/>
      <c r="W28" s="122"/>
      <c r="X28" s="1"/>
      <c r="Y28" s="18"/>
      <c r="Z28" s="25"/>
      <c r="AA28" s="25"/>
      <c r="AB28" s="25"/>
      <c r="AC28" s="25"/>
      <c r="AD28" s="25"/>
      <c r="AE28" s="25"/>
      <c r="AF28" s="25"/>
      <c r="AG28" s="25"/>
      <c r="AH28" s="25"/>
      <c r="AI28" s="25"/>
      <c r="AJ28" s="18"/>
      <c r="AK28" s="1"/>
      <c r="AL28" s="1"/>
      <c r="AM28" s="1"/>
      <c r="AN28" s="1"/>
      <c r="AO28" s="10"/>
    </row>
    <row r="29" spans="1:41" x14ac:dyDescent="0.25">
      <c r="B29" s="1"/>
      <c r="C29" s="10"/>
      <c r="D29" s="28"/>
      <c r="E29" s="28"/>
      <c r="F29" s="1"/>
      <c r="G29" s="22"/>
      <c r="H29" s="43"/>
      <c r="I29" s="42"/>
      <c r="J29" s="25"/>
      <c r="K29" s="18"/>
      <c r="L29" s="1"/>
      <c r="M29" s="43"/>
      <c r="N29" s="42"/>
      <c r="O29" s="1"/>
      <c r="P29" s="1"/>
      <c r="Q29" s="1"/>
      <c r="R29" s="1"/>
      <c r="S29" s="124"/>
      <c r="T29" s="122"/>
      <c r="U29" s="1"/>
      <c r="V29" s="124"/>
      <c r="W29" s="122"/>
      <c r="X29" s="1"/>
      <c r="Y29" s="18"/>
      <c r="Z29" s="25"/>
      <c r="AA29" s="25"/>
      <c r="AB29" s="25"/>
      <c r="AC29" s="25"/>
      <c r="AD29" s="25"/>
      <c r="AE29" s="25"/>
      <c r="AF29" s="25"/>
      <c r="AG29" s="25"/>
      <c r="AH29" s="25"/>
      <c r="AI29" s="25"/>
      <c r="AJ29" s="18"/>
      <c r="AK29" s="1"/>
      <c r="AL29" s="1"/>
      <c r="AM29" s="1"/>
      <c r="AN29" s="1"/>
      <c r="AO29" s="10"/>
    </row>
    <row r="30" spans="1:41" x14ac:dyDescent="0.25">
      <c r="B30" s="1"/>
      <c r="C30" s="10"/>
      <c r="D30" s="28"/>
      <c r="E30" s="28"/>
      <c r="F30" s="1"/>
      <c r="G30" s="22"/>
      <c r="H30" s="43"/>
      <c r="I30" s="42"/>
      <c r="J30" s="25"/>
      <c r="K30" s="18"/>
      <c r="L30" s="1"/>
      <c r="M30" s="43"/>
      <c r="N30" s="42"/>
      <c r="O30" s="1"/>
      <c r="P30" s="1"/>
      <c r="Q30" s="1"/>
      <c r="R30" s="1"/>
      <c r="S30" s="124"/>
      <c r="T30" s="122"/>
      <c r="U30" s="1"/>
      <c r="V30" s="124"/>
      <c r="W30" s="122"/>
      <c r="X30" s="1"/>
      <c r="Y30" s="18"/>
      <c r="Z30" s="25"/>
      <c r="AA30" s="25"/>
      <c r="AB30" s="25"/>
      <c r="AC30" s="25"/>
      <c r="AD30" s="25"/>
      <c r="AE30" s="25"/>
      <c r="AF30" s="25"/>
      <c r="AG30" s="25"/>
      <c r="AH30" s="25"/>
      <c r="AI30" s="25"/>
      <c r="AJ30" s="18"/>
      <c r="AK30" s="1"/>
      <c r="AL30" s="1"/>
      <c r="AM30" s="1"/>
      <c r="AN30" s="1"/>
      <c r="AO30" s="10"/>
    </row>
    <row r="31" spans="1:41" x14ac:dyDescent="0.25">
      <c r="B31" s="1"/>
      <c r="C31" s="10"/>
      <c r="D31" s="28"/>
      <c r="E31" s="28"/>
      <c r="F31" s="1"/>
      <c r="G31" s="22"/>
      <c r="H31" s="43"/>
      <c r="I31" s="42"/>
      <c r="J31" s="25"/>
      <c r="K31" s="18"/>
      <c r="L31" s="1"/>
      <c r="M31" s="43"/>
      <c r="N31" s="42"/>
      <c r="O31" s="1"/>
      <c r="P31" s="1"/>
      <c r="Q31" s="1"/>
      <c r="R31" s="1"/>
      <c r="S31" s="124"/>
      <c r="T31" s="122"/>
      <c r="U31" s="1"/>
      <c r="V31" s="124"/>
      <c r="W31" s="122"/>
      <c r="X31" s="1"/>
      <c r="Y31" s="18"/>
      <c r="Z31" s="25"/>
      <c r="AA31" s="25"/>
      <c r="AB31" s="25"/>
      <c r="AC31" s="25"/>
      <c r="AD31" s="25"/>
      <c r="AE31" s="25"/>
      <c r="AF31" s="25"/>
      <c r="AG31" s="25"/>
      <c r="AH31" s="25"/>
      <c r="AI31" s="25"/>
      <c r="AJ31" s="18"/>
      <c r="AK31" s="1"/>
      <c r="AL31" s="1"/>
      <c r="AM31" s="1"/>
      <c r="AN31" s="1"/>
      <c r="AO31" s="10"/>
    </row>
    <row r="32" spans="1:41" x14ac:dyDescent="0.25">
      <c r="B32" s="1"/>
      <c r="C32" s="10"/>
      <c r="D32" s="28"/>
      <c r="E32" s="28"/>
      <c r="F32" s="1"/>
      <c r="G32" s="22"/>
      <c r="H32" s="43"/>
      <c r="I32" s="42"/>
      <c r="J32" s="25"/>
      <c r="K32" s="18"/>
      <c r="L32" s="1"/>
      <c r="M32" s="43"/>
      <c r="N32" s="42"/>
      <c r="O32" s="1"/>
      <c r="P32" s="1"/>
      <c r="Q32" s="1"/>
      <c r="R32" s="1"/>
      <c r="S32" s="124"/>
      <c r="T32" s="122"/>
      <c r="U32" s="1"/>
      <c r="V32" s="124"/>
      <c r="W32" s="122"/>
      <c r="X32" s="1"/>
      <c r="Y32" s="18"/>
      <c r="Z32" s="25"/>
      <c r="AA32" s="25"/>
      <c r="AB32" s="25"/>
      <c r="AC32" s="25"/>
      <c r="AD32" s="25"/>
      <c r="AE32" s="25"/>
      <c r="AF32" s="25"/>
      <c r="AG32" s="25"/>
      <c r="AH32" s="25"/>
      <c r="AI32" s="25"/>
      <c r="AJ32" s="18"/>
      <c r="AK32" s="1"/>
      <c r="AL32" s="1"/>
      <c r="AM32" s="1"/>
      <c r="AN32" s="1"/>
      <c r="AO32" s="10"/>
    </row>
    <row r="33" spans="2:41" x14ac:dyDescent="0.25">
      <c r="B33" s="1"/>
      <c r="C33" s="10"/>
      <c r="D33" s="28"/>
      <c r="E33" s="28"/>
      <c r="F33" s="1"/>
      <c r="G33" s="22"/>
      <c r="H33" s="43"/>
      <c r="I33" s="42"/>
      <c r="J33" s="25"/>
      <c r="K33" s="18"/>
      <c r="L33" s="1"/>
      <c r="M33" s="43"/>
      <c r="N33" s="42"/>
      <c r="O33" s="1"/>
      <c r="P33" s="1"/>
      <c r="Q33" s="1"/>
      <c r="R33" s="1"/>
      <c r="S33" s="124"/>
      <c r="T33" s="122"/>
      <c r="U33" s="1"/>
      <c r="V33" s="124"/>
      <c r="W33" s="122"/>
      <c r="X33" s="1"/>
      <c r="Y33" s="18"/>
      <c r="Z33" s="25"/>
      <c r="AA33" s="25"/>
      <c r="AB33" s="25"/>
      <c r="AC33" s="25"/>
      <c r="AD33" s="25"/>
      <c r="AE33" s="25"/>
      <c r="AF33" s="25"/>
      <c r="AG33" s="25"/>
      <c r="AH33" s="25"/>
      <c r="AI33" s="25"/>
      <c r="AJ33" s="18"/>
      <c r="AK33" s="1"/>
      <c r="AL33" s="1"/>
      <c r="AM33" s="1"/>
      <c r="AN33" s="1"/>
      <c r="AO33" s="10"/>
    </row>
    <row r="34" spans="2:41" x14ac:dyDescent="0.25">
      <c r="B34" s="1"/>
      <c r="C34" s="10"/>
      <c r="D34" s="28"/>
      <c r="E34" s="28"/>
      <c r="F34" s="1"/>
      <c r="G34" s="22"/>
      <c r="H34" s="43"/>
      <c r="I34" s="42"/>
      <c r="J34" s="25"/>
      <c r="K34" s="18"/>
      <c r="L34" s="1"/>
      <c r="M34" s="43"/>
      <c r="N34" s="42"/>
      <c r="O34" s="1"/>
      <c r="P34" s="1"/>
      <c r="Q34" s="1"/>
      <c r="R34" s="1"/>
      <c r="S34" s="124"/>
      <c r="T34" s="122"/>
      <c r="U34" s="1"/>
      <c r="V34" s="124"/>
      <c r="W34" s="122"/>
      <c r="X34" s="1"/>
      <c r="Y34" s="18"/>
      <c r="Z34" s="25"/>
      <c r="AA34" s="25"/>
      <c r="AB34" s="25"/>
      <c r="AC34" s="25"/>
      <c r="AD34" s="25"/>
      <c r="AE34" s="25"/>
      <c r="AF34" s="25"/>
      <c r="AG34" s="25"/>
      <c r="AH34" s="25"/>
      <c r="AI34" s="25"/>
      <c r="AJ34" s="18"/>
      <c r="AK34" s="1"/>
      <c r="AL34" s="1"/>
      <c r="AM34" s="1"/>
      <c r="AN34" s="1"/>
      <c r="AO34" s="10"/>
    </row>
    <row r="35" spans="2:41" x14ac:dyDescent="0.25">
      <c r="B35" s="1"/>
      <c r="C35" s="10"/>
      <c r="D35" s="28"/>
      <c r="E35" s="28"/>
      <c r="F35" s="1"/>
      <c r="G35" s="22"/>
      <c r="H35" s="43"/>
      <c r="I35" s="42"/>
      <c r="J35" s="25"/>
      <c r="K35" s="18"/>
      <c r="L35" s="1"/>
      <c r="M35" s="43"/>
      <c r="N35" s="42"/>
      <c r="O35" s="1"/>
      <c r="P35" s="1"/>
      <c r="Q35" s="1"/>
      <c r="R35" s="1"/>
      <c r="S35" s="124"/>
      <c r="T35" s="122"/>
      <c r="U35" s="1"/>
      <c r="V35" s="124"/>
      <c r="W35" s="122"/>
      <c r="X35" s="1"/>
      <c r="Y35" s="18"/>
      <c r="Z35" s="25"/>
      <c r="AA35" s="25"/>
      <c r="AB35" s="25"/>
      <c r="AC35" s="25"/>
      <c r="AD35" s="25"/>
      <c r="AE35" s="25"/>
      <c r="AF35" s="25"/>
      <c r="AG35" s="25"/>
      <c r="AH35" s="25"/>
      <c r="AI35" s="25"/>
      <c r="AJ35" s="18"/>
      <c r="AK35" s="1"/>
      <c r="AL35" s="1"/>
      <c r="AM35" s="1"/>
      <c r="AN35" s="1"/>
      <c r="AO35" s="10"/>
    </row>
    <row r="36" spans="2:41" x14ac:dyDescent="0.25">
      <c r="B36" s="1"/>
      <c r="C36" s="10"/>
      <c r="D36" s="28"/>
      <c r="E36" s="28"/>
      <c r="F36" s="1"/>
      <c r="G36" s="22"/>
      <c r="H36" s="43"/>
      <c r="I36" s="42"/>
      <c r="J36" s="25"/>
      <c r="K36" s="18"/>
      <c r="L36" s="1"/>
      <c r="M36" s="43"/>
      <c r="N36" s="42"/>
      <c r="O36" s="1"/>
      <c r="P36" s="1"/>
      <c r="Q36" s="1"/>
      <c r="R36" s="1"/>
      <c r="S36" s="124"/>
      <c r="T36" s="122"/>
      <c r="U36" s="1"/>
      <c r="V36" s="124"/>
      <c r="W36" s="122"/>
      <c r="X36" s="1"/>
      <c r="Y36" s="18"/>
      <c r="Z36" s="25"/>
      <c r="AA36" s="25"/>
      <c r="AB36" s="25"/>
      <c r="AC36" s="25"/>
      <c r="AD36" s="25"/>
      <c r="AE36" s="25"/>
      <c r="AF36" s="25"/>
      <c r="AG36" s="25"/>
      <c r="AH36" s="25"/>
      <c r="AI36" s="25"/>
      <c r="AJ36" s="18"/>
      <c r="AK36" s="1"/>
      <c r="AL36" s="1"/>
      <c r="AM36" s="1"/>
      <c r="AN36" s="1"/>
      <c r="AO36" s="10"/>
    </row>
    <row r="37" spans="2:41" x14ac:dyDescent="0.25">
      <c r="B37" s="1"/>
      <c r="C37" s="10"/>
      <c r="D37" s="28"/>
      <c r="E37" s="28"/>
      <c r="F37" s="1"/>
      <c r="G37" s="22"/>
      <c r="H37" s="43"/>
      <c r="I37" s="42"/>
      <c r="J37" s="25"/>
      <c r="K37" s="18"/>
      <c r="L37" s="1"/>
      <c r="M37" s="43"/>
      <c r="N37" s="42"/>
      <c r="O37" s="1"/>
      <c r="P37" s="1"/>
      <c r="Q37" s="1"/>
      <c r="R37" s="1"/>
      <c r="S37" s="124"/>
      <c r="T37" s="122"/>
      <c r="U37" s="1"/>
      <c r="V37" s="124"/>
      <c r="W37" s="122"/>
      <c r="X37" s="1"/>
      <c r="Y37" s="18"/>
      <c r="Z37" s="25"/>
      <c r="AA37" s="25"/>
      <c r="AB37" s="25"/>
      <c r="AC37" s="25"/>
      <c r="AD37" s="25"/>
      <c r="AE37" s="25"/>
      <c r="AF37" s="25"/>
      <c r="AG37" s="25"/>
      <c r="AH37" s="25"/>
      <c r="AI37" s="25"/>
      <c r="AJ37" s="18"/>
      <c r="AK37" s="1"/>
      <c r="AL37" s="1"/>
      <c r="AM37" s="1"/>
      <c r="AN37" s="1"/>
      <c r="AO37" s="10"/>
    </row>
    <row r="38" spans="2:41" x14ac:dyDescent="0.25">
      <c r="B38" s="1"/>
      <c r="C38" s="10"/>
      <c r="D38" s="28"/>
      <c r="E38" s="28"/>
      <c r="F38" s="1"/>
      <c r="G38" s="22"/>
      <c r="H38" s="43"/>
      <c r="I38" s="42"/>
      <c r="J38" s="25"/>
      <c r="K38" s="18"/>
      <c r="L38" s="1"/>
      <c r="M38" s="43"/>
      <c r="N38" s="42"/>
      <c r="O38" s="1"/>
      <c r="P38" s="1"/>
      <c r="Q38" s="1"/>
      <c r="R38" s="1"/>
      <c r="S38" s="124"/>
      <c r="T38" s="122"/>
      <c r="U38" s="1"/>
      <c r="V38" s="124"/>
      <c r="W38" s="122"/>
      <c r="X38" s="1"/>
      <c r="Y38" s="18"/>
      <c r="Z38" s="25"/>
      <c r="AA38" s="25"/>
      <c r="AB38" s="25"/>
      <c r="AC38" s="25"/>
      <c r="AD38" s="25"/>
      <c r="AE38" s="25"/>
      <c r="AF38" s="25"/>
      <c r="AG38" s="25"/>
      <c r="AH38" s="25"/>
      <c r="AI38" s="25"/>
      <c r="AJ38" s="18"/>
      <c r="AK38" s="1"/>
      <c r="AL38" s="1"/>
      <c r="AM38" s="1"/>
      <c r="AN38" s="1"/>
      <c r="AO38" s="10"/>
    </row>
    <row r="39" spans="2:41" x14ac:dyDescent="0.25">
      <c r="B39" s="1"/>
      <c r="C39" s="10"/>
      <c r="D39" s="28"/>
      <c r="E39" s="28"/>
      <c r="F39" s="1"/>
      <c r="G39" s="22"/>
      <c r="H39" s="43"/>
      <c r="I39" s="42"/>
      <c r="J39" s="25"/>
      <c r="K39" s="18"/>
      <c r="L39" s="1"/>
      <c r="M39" s="43"/>
      <c r="N39" s="42"/>
      <c r="O39" s="1"/>
      <c r="P39" s="1"/>
      <c r="Q39" s="1"/>
      <c r="R39" s="1"/>
      <c r="S39" s="124"/>
      <c r="T39" s="122"/>
      <c r="U39" s="1"/>
      <c r="V39" s="124"/>
      <c r="W39" s="122"/>
      <c r="X39" s="1"/>
      <c r="Y39" s="18"/>
      <c r="Z39" s="25"/>
      <c r="AA39" s="25"/>
      <c r="AB39" s="25"/>
      <c r="AC39" s="25"/>
      <c r="AD39" s="25"/>
      <c r="AE39" s="25"/>
      <c r="AF39" s="25"/>
      <c r="AG39" s="25"/>
      <c r="AH39" s="25"/>
      <c r="AI39" s="25"/>
      <c r="AJ39" s="18"/>
      <c r="AK39" s="1"/>
      <c r="AL39" s="1"/>
      <c r="AM39" s="1"/>
      <c r="AN39" s="1"/>
      <c r="AO39" s="10"/>
    </row>
    <row r="40" spans="2:41" x14ac:dyDescent="0.25">
      <c r="B40" s="1"/>
      <c r="C40" s="10"/>
      <c r="D40" s="28"/>
      <c r="E40" s="28"/>
      <c r="F40" s="1"/>
      <c r="G40" s="22"/>
      <c r="H40" s="43"/>
      <c r="I40" s="42"/>
      <c r="J40" s="25"/>
      <c r="K40" s="18"/>
      <c r="L40" s="1"/>
      <c r="M40" s="43"/>
      <c r="N40" s="42"/>
      <c r="O40" s="1"/>
      <c r="P40" s="1"/>
      <c r="Q40" s="1"/>
      <c r="R40" s="1"/>
      <c r="S40" s="124"/>
      <c r="T40" s="122"/>
      <c r="U40" s="1"/>
      <c r="V40" s="124"/>
      <c r="W40" s="122"/>
      <c r="X40" s="1"/>
      <c r="Y40" s="18"/>
      <c r="Z40" s="25"/>
      <c r="AA40" s="25"/>
      <c r="AB40" s="25"/>
      <c r="AC40" s="25"/>
      <c r="AD40" s="25"/>
      <c r="AE40" s="25"/>
      <c r="AF40" s="25"/>
      <c r="AG40" s="25"/>
      <c r="AH40" s="25"/>
      <c r="AI40" s="25"/>
      <c r="AJ40" s="18"/>
      <c r="AK40" s="1"/>
      <c r="AL40" s="1"/>
      <c r="AM40" s="1"/>
      <c r="AN40" s="1"/>
      <c r="AO40" s="10"/>
    </row>
    <row r="41" spans="2:41" x14ac:dyDescent="0.25">
      <c r="B41" s="1"/>
      <c r="C41" s="10"/>
      <c r="D41" s="28"/>
      <c r="E41" s="28"/>
      <c r="F41" s="1"/>
      <c r="G41" s="22"/>
      <c r="H41" s="43"/>
      <c r="I41" s="42"/>
      <c r="J41" s="25"/>
      <c r="K41" s="18"/>
      <c r="L41" s="1"/>
      <c r="M41" s="43"/>
      <c r="N41" s="42"/>
      <c r="O41" s="1"/>
      <c r="P41" s="1"/>
      <c r="Q41" s="1"/>
      <c r="R41" s="1"/>
      <c r="S41" s="124"/>
      <c r="T41" s="122"/>
      <c r="U41" s="1"/>
      <c r="V41" s="124"/>
      <c r="W41" s="122"/>
      <c r="X41" s="1"/>
      <c r="Y41" s="18"/>
      <c r="Z41" s="25"/>
      <c r="AA41" s="25"/>
      <c r="AB41" s="25"/>
      <c r="AC41" s="25"/>
      <c r="AD41" s="25"/>
      <c r="AE41" s="25"/>
      <c r="AF41" s="25"/>
      <c r="AG41" s="25"/>
      <c r="AH41" s="25"/>
      <c r="AI41" s="25"/>
      <c r="AJ41" s="18"/>
      <c r="AK41" s="1"/>
      <c r="AL41" s="1"/>
      <c r="AM41" s="1"/>
      <c r="AN41" s="1"/>
      <c r="AO41" s="10"/>
    </row>
    <row r="42" spans="2:41" x14ac:dyDescent="0.25">
      <c r="B42" s="1"/>
      <c r="C42" s="10"/>
      <c r="D42" s="28"/>
      <c r="E42" s="28"/>
      <c r="F42" s="1"/>
      <c r="G42" s="22"/>
      <c r="H42" s="43"/>
      <c r="I42" s="42"/>
      <c r="J42" s="25"/>
      <c r="K42" s="18"/>
      <c r="L42" s="1"/>
      <c r="M42" s="43"/>
      <c r="N42" s="42"/>
      <c r="O42" s="1"/>
      <c r="P42" s="1"/>
      <c r="Q42" s="1"/>
      <c r="R42" s="1"/>
      <c r="S42" s="124"/>
      <c r="T42" s="122"/>
      <c r="U42" s="1"/>
      <c r="V42" s="124"/>
      <c r="W42" s="122"/>
      <c r="X42" s="1"/>
      <c r="Y42" s="18"/>
      <c r="Z42" s="25"/>
      <c r="AA42" s="25"/>
      <c r="AB42" s="25"/>
      <c r="AC42" s="25"/>
      <c r="AD42" s="25"/>
      <c r="AE42" s="25"/>
      <c r="AF42" s="25"/>
      <c r="AG42" s="25"/>
      <c r="AH42" s="25"/>
      <c r="AI42" s="25"/>
      <c r="AJ42" s="18"/>
      <c r="AK42" s="1"/>
      <c r="AL42" s="1"/>
      <c r="AM42" s="1"/>
      <c r="AN42" s="1"/>
      <c r="AO42" s="10"/>
    </row>
    <row r="43" spans="2:41" x14ac:dyDescent="0.25">
      <c r="B43" s="1"/>
      <c r="C43" s="10"/>
      <c r="D43" s="28"/>
      <c r="E43" s="28"/>
      <c r="F43" s="1"/>
      <c r="G43" s="22"/>
      <c r="H43" s="43"/>
      <c r="I43" s="42"/>
      <c r="J43" s="25"/>
      <c r="K43" s="18"/>
      <c r="L43" s="1"/>
      <c r="M43" s="43"/>
      <c r="N43" s="42"/>
      <c r="O43" s="1"/>
      <c r="P43" s="1"/>
      <c r="Q43" s="1"/>
      <c r="R43" s="1"/>
      <c r="S43" s="124"/>
      <c r="T43" s="122"/>
      <c r="U43" s="1"/>
      <c r="V43" s="124"/>
      <c r="W43" s="122"/>
      <c r="X43" s="1"/>
      <c r="Y43" s="18"/>
      <c r="Z43" s="25"/>
      <c r="AA43" s="25"/>
      <c r="AB43" s="25"/>
      <c r="AC43" s="25"/>
      <c r="AD43" s="25"/>
      <c r="AE43" s="25"/>
      <c r="AF43" s="25"/>
      <c r="AG43" s="25"/>
      <c r="AH43" s="25"/>
      <c r="AI43" s="25"/>
      <c r="AJ43" s="18"/>
      <c r="AK43" s="1"/>
      <c r="AL43" s="1"/>
      <c r="AM43" s="1"/>
      <c r="AN43" s="1"/>
      <c r="AO43" s="10"/>
    </row>
    <row r="44" spans="2:41" x14ac:dyDescent="0.25">
      <c r="B44" s="1"/>
      <c r="C44" s="10"/>
      <c r="D44" s="28"/>
      <c r="E44" s="28"/>
      <c r="F44" s="1"/>
      <c r="G44" s="22"/>
      <c r="H44" s="43"/>
      <c r="I44" s="42"/>
      <c r="J44" s="25"/>
      <c r="K44" s="18"/>
      <c r="L44" s="1"/>
      <c r="M44" s="43"/>
      <c r="N44" s="42"/>
      <c r="O44" s="1"/>
      <c r="P44" s="1"/>
      <c r="Q44" s="1"/>
      <c r="R44" s="1"/>
      <c r="S44" s="124"/>
      <c r="T44" s="122"/>
      <c r="U44" s="1"/>
      <c r="V44" s="124"/>
      <c r="W44" s="122"/>
      <c r="X44" s="1"/>
      <c r="Y44" s="18"/>
      <c r="Z44" s="25"/>
      <c r="AA44" s="25"/>
      <c r="AB44" s="25"/>
      <c r="AC44" s="25"/>
      <c r="AD44" s="25"/>
      <c r="AE44" s="25"/>
      <c r="AF44" s="25"/>
      <c r="AG44" s="25"/>
      <c r="AH44" s="25"/>
      <c r="AI44" s="25"/>
      <c r="AJ44" s="18"/>
      <c r="AK44" s="1"/>
      <c r="AL44" s="1"/>
      <c r="AM44" s="1"/>
      <c r="AN44" s="1"/>
      <c r="AO44" s="10"/>
    </row>
    <row r="45" spans="2:41" x14ac:dyDescent="0.25">
      <c r="B45" s="1"/>
      <c r="C45" s="10"/>
      <c r="D45" s="28"/>
      <c r="E45" s="28"/>
      <c r="F45" s="1"/>
      <c r="G45" s="22"/>
      <c r="H45" s="43"/>
      <c r="I45" s="42"/>
      <c r="J45" s="25"/>
      <c r="K45" s="18"/>
      <c r="L45" s="1"/>
      <c r="M45" s="43"/>
      <c r="N45" s="42"/>
      <c r="O45" s="1"/>
      <c r="P45" s="1"/>
      <c r="Q45" s="1"/>
      <c r="R45" s="1"/>
      <c r="S45" s="124"/>
      <c r="T45" s="122"/>
      <c r="U45" s="1"/>
      <c r="V45" s="124"/>
      <c r="W45" s="122"/>
      <c r="X45" s="1"/>
      <c r="Y45" s="18"/>
      <c r="Z45" s="25"/>
      <c r="AA45" s="25"/>
      <c r="AB45" s="25"/>
      <c r="AC45" s="25"/>
      <c r="AD45" s="25"/>
      <c r="AE45" s="25"/>
      <c r="AF45" s="25"/>
      <c r="AG45" s="25"/>
      <c r="AH45" s="25"/>
      <c r="AI45" s="25"/>
      <c r="AJ45" s="18"/>
      <c r="AK45" s="1"/>
      <c r="AL45" s="1"/>
      <c r="AM45" s="1"/>
      <c r="AN45" s="1"/>
      <c r="AO45" s="10"/>
    </row>
    <row r="46" spans="2:41" x14ac:dyDescent="0.25">
      <c r="B46" s="1"/>
      <c r="C46" s="10"/>
      <c r="D46" s="28"/>
      <c r="E46" s="28"/>
      <c r="F46" s="1"/>
      <c r="G46" s="22"/>
      <c r="H46" s="43"/>
      <c r="I46" s="42"/>
      <c r="J46" s="25"/>
      <c r="K46" s="18"/>
      <c r="L46" s="1"/>
      <c r="M46" s="43"/>
      <c r="N46" s="42"/>
      <c r="O46" s="1"/>
      <c r="P46" s="1"/>
      <c r="Q46" s="1"/>
      <c r="R46" s="1"/>
      <c r="S46" s="124"/>
      <c r="T46" s="122"/>
      <c r="U46" s="1"/>
      <c r="V46" s="124"/>
      <c r="W46" s="122"/>
      <c r="X46" s="1"/>
      <c r="Y46" s="18"/>
      <c r="Z46" s="25"/>
      <c r="AA46" s="25"/>
      <c r="AB46" s="25"/>
      <c r="AC46" s="25"/>
      <c r="AD46" s="25"/>
      <c r="AE46" s="25"/>
      <c r="AF46" s="25"/>
      <c r="AG46" s="25"/>
      <c r="AH46" s="25"/>
      <c r="AI46" s="25"/>
      <c r="AJ46" s="18"/>
      <c r="AK46" s="1"/>
      <c r="AL46" s="1"/>
      <c r="AM46" s="1"/>
      <c r="AN46" s="1"/>
      <c r="AO46" s="10"/>
    </row>
    <row r="47" spans="2:41" x14ac:dyDescent="0.25">
      <c r="B47" s="1"/>
      <c r="C47" s="10"/>
      <c r="D47" s="28"/>
      <c r="E47" s="28"/>
      <c r="F47" s="1"/>
      <c r="G47" s="22"/>
      <c r="H47" s="43"/>
      <c r="I47" s="42"/>
      <c r="J47" s="25"/>
      <c r="K47" s="18"/>
      <c r="L47" s="1"/>
      <c r="M47" s="43"/>
      <c r="N47" s="42"/>
      <c r="O47" s="1"/>
      <c r="P47" s="1"/>
      <c r="Q47" s="1"/>
      <c r="R47" s="1"/>
      <c r="S47" s="124"/>
      <c r="T47" s="122"/>
      <c r="U47" s="1"/>
      <c r="V47" s="124"/>
      <c r="W47" s="122"/>
      <c r="X47" s="1"/>
      <c r="Y47" s="18"/>
      <c r="Z47" s="25"/>
      <c r="AA47" s="25"/>
      <c r="AB47" s="25"/>
      <c r="AC47" s="25"/>
      <c r="AD47" s="25"/>
      <c r="AE47" s="25"/>
      <c r="AF47" s="25"/>
      <c r="AG47" s="25"/>
      <c r="AH47" s="25"/>
      <c r="AI47" s="25"/>
      <c r="AJ47" s="18"/>
      <c r="AK47" s="1"/>
      <c r="AL47" s="1"/>
      <c r="AM47" s="1"/>
      <c r="AN47" s="1"/>
      <c r="AO47" s="10"/>
    </row>
    <row r="48" spans="2:41" x14ac:dyDescent="0.25">
      <c r="B48" s="1"/>
      <c r="C48" s="10"/>
      <c r="D48" s="28"/>
      <c r="E48" s="28"/>
      <c r="F48" s="1"/>
      <c r="G48" s="22"/>
      <c r="H48" s="43"/>
      <c r="I48" s="42"/>
      <c r="J48" s="25"/>
      <c r="K48" s="18"/>
      <c r="L48" s="1"/>
      <c r="M48" s="43"/>
      <c r="N48" s="42"/>
      <c r="O48" s="1"/>
      <c r="P48" s="1"/>
      <c r="Q48" s="1"/>
      <c r="R48" s="1"/>
      <c r="S48" s="124"/>
      <c r="T48" s="122"/>
      <c r="U48" s="1"/>
      <c r="V48" s="124"/>
      <c r="W48" s="122"/>
      <c r="X48" s="1"/>
      <c r="Y48" s="18"/>
      <c r="Z48" s="25"/>
      <c r="AA48" s="25"/>
      <c r="AB48" s="25"/>
      <c r="AC48" s="25"/>
      <c r="AD48" s="25"/>
      <c r="AE48" s="25"/>
      <c r="AF48" s="25"/>
      <c r="AG48" s="25"/>
      <c r="AH48" s="25"/>
      <c r="AI48" s="25"/>
      <c r="AJ48" s="18"/>
      <c r="AK48" s="1"/>
      <c r="AL48" s="1"/>
      <c r="AM48" s="1"/>
      <c r="AN48" s="1"/>
      <c r="AO48" s="10"/>
    </row>
    <row r="49" spans="2:41" x14ac:dyDescent="0.25">
      <c r="B49" s="1"/>
      <c r="C49" s="10"/>
      <c r="D49" s="28"/>
      <c r="E49" s="28"/>
      <c r="F49" s="1"/>
      <c r="G49" s="22"/>
      <c r="H49" s="43"/>
      <c r="I49" s="42"/>
      <c r="J49" s="25"/>
      <c r="K49" s="18"/>
      <c r="L49" s="1"/>
      <c r="M49" s="43"/>
      <c r="N49" s="42"/>
      <c r="O49" s="1"/>
      <c r="P49" s="1"/>
      <c r="Q49" s="1"/>
      <c r="R49" s="1"/>
      <c r="S49" s="124"/>
      <c r="T49" s="122"/>
      <c r="U49" s="1"/>
      <c r="V49" s="124"/>
      <c r="W49" s="122"/>
      <c r="X49" s="1"/>
      <c r="Y49" s="18"/>
      <c r="Z49" s="25"/>
      <c r="AA49" s="25"/>
      <c r="AB49" s="25"/>
      <c r="AC49" s="25"/>
      <c r="AD49" s="25"/>
      <c r="AE49" s="25"/>
      <c r="AF49" s="25"/>
      <c r="AG49" s="25"/>
      <c r="AH49" s="25"/>
      <c r="AI49" s="25"/>
      <c r="AJ49" s="18"/>
      <c r="AK49" s="1"/>
      <c r="AL49" s="1"/>
      <c r="AM49" s="1"/>
      <c r="AN49" s="1"/>
      <c r="AO49" s="10"/>
    </row>
    <row r="50" spans="2:41" x14ac:dyDescent="0.25">
      <c r="B50" s="1"/>
      <c r="C50" s="10"/>
      <c r="D50" s="28"/>
      <c r="E50" s="28"/>
      <c r="F50" s="1"/>
      <c r="G50" s="22"/>
      <c r="H50" s="43"/>
      <c r="I50" s="42"/>
      <c r="J50" s="25"/>
      <c r="K50" s="18"/>
      <c r="L50" s="1"/>
      <c r="M50" s="43"/>
      <c r="N50" s="42"/>
      <c r="O50" s="1"/>
      <c r="P50" s="1"/>
      <c r="Q50" s="1"/>
      <c r="R50" s="1"/>
      <c r="S50" s="124"/>
      <c r="T50" s="122"/>
      <c r="U50" s="1"/>
      <c r="V50" s="124"/>
      <c r="W50" s="122"/>
      <c r="X50" s="1"/>
      <c r="Y50" s="18"/>
      <c r="Z50" s="25"/>
      <c r="AA50" s="25"/>
      <c r="AB50" s="25"/>
      <c r="AC50" s="25"/>
      <c r="AD50" s="25"/>
      <c r="AE50" s="25"/>
      <c r="AF50" s="25"/>
      <c r="AG50" s="25"/>
      <c r="AH50" s="25"/>
      <c r="AI50" s="25"/>
      <c r="AJ50" s="18"/>
      <c r="AK50" s="1"/>
      <c r="AL50" s="1"/>
      <c r="AM50" s="1"/>
      <c r="AN50" s="1"/>
      <c r="AO50" s="10"/>
    </row>
    <row r="51" spans="2:41" x14ac:dyDescent="0.25">
      <c r="B51" s="1"/>
      <c r="C51" s="10"/>
      <c r="D51" s="28"/>
      <c r="E51" s="28"/>
      <c r="F51" s="1"/>
      <c r="G51" s="22"/>
      <c r="H51" s="43"/>
      <c r="I51" s="42"/>
      <c r="J51" s="25"/>
      <c r="K51" s="18"/>
      <c r="L51" s="1"/>
      <c r="M51" s="43"/>
      <c r="N51" s="42"/>
      <c r="O51" s="1"/>
      <c r="P51" s="1"/>
      <c r="Q51" s="1"/>
      <c r="R51" s="1"/>
      <c r="S51" s="124"/>
      <c r="T51" s="122"/>
      <c r="U51" s="1"/>
      <c r="V51" s="124"/>
      <c r="W51" s="122"/>
      <c r="X51" s="1"/>
      <c r="Y51" s="18"/>
      <c r="Z51" s="25"/>
      <c r="AA51" s="25"/>
      <c r="AB51" s="25"/>
      <c r="AC51" s="25"/>
      <c r="AD51" s="25"/>
      <c r="AE51" s="25"/>
      <c r="AF51" s="25"/>
      <c r="AG51" s="25"/>
      <c r="AH51" s="25"/>
      <c r="AI51" s="25"/>
      <c r="AJ51" s="18"/>
      <c r="AK51" s="1"/>
      <c r="AL51" s="1"/>
      <c r="AM51" s="1"/>
      <c r="AN51" s="1"/>
      <c r="AO51" s="10"/>
    </row>
    <row r="52" spans="2:41" x14ac:dyDescent="0.25">
      <c r="B52" s="1"/>
      <c r="C52" s="10"/>
      <c r="D52" s="28"/>
      <c r="E52" s="28"/>
      <c r="F52" s="1"/>
      <c r="G52" s="22"/>
      <c r="H52" s="43"/>
      <c r="I52" s="42"/>
      <c r="J52" s="25"/>
      <c r="K52" s="18"/>
      <c r="L52" s="1"/>
      <c r="M52" s="43"/>
      <c r="N52" s="42"/>
      <c r="O52" s="1"/>
      <c r="P52" s="1"/>
      <c r="Q52" s="1"/>
      <c r="R52" s="1"/>
      <c r="S52" s="124"/>
      <c r="T52" s="122"/>
      <c r="U52" s="1"/>
      <c r="V52" s="124"/>
      <c r="W52" s="122"/>
      <c r="X52" s="1"/>
      <c r="Y52" s="18"/>
      <c r="Z52" s="25"/>
      <c r="AA52" s="25"/>
      <c r="AB52" s="25"/>
      <c r="AC52" s="25"/>
      <c r="AD52" s="25"/>
      <c r="AE52" s="25"/>
      <c r="AF52" s="25"/>
      <c r="AG52" s="25"/>
      <c r="AH52" s="25"/>
      <c r="AI52" s="25"/>
      <c r="AJ52" s="18"/>
      <c r="AK52" s="1"/>
      <c r="AL52" s="1"/>
      <c r="AM52" s="1"/>
      <c r="AN52" s="1"/>
      <c r="AO52" s="10"/>
    </row>
    <row r="53" spans="2:41" x14ac:dyDescent="0.25">
      <c r="B53" s="1"/>
      <c r="C53" s="10"/>
      <c r="D53" s="28"/>
      <c r="E53" s="28"/>
      <c r="F53" s="1"/>
      <c r="G53" s="22"/>
      <c r="H53" s="43"/>
      <c r="I53" s="42"/>
      <c r="J53" s="25"/>
      <c r="K53" s="18"/>
      <c r="L53" s="1"/>
      <c r="M53" s="43"/>
      <c r="N53" s="42"/>
      <c r="O53" s="1"/>
      <c r="P53" s="1"/>
      <c r="Q53" s="1"/>
      <c r="R53" s="1"/>
      <c r="S53" s="124"/>
      <c r="T53" s="122"/>
      <c r="U53" s="1"/>
      <c r="V53" s="124"/>
      <c r="W53" s="122"/>
      <c r="X53" s="1"/>
      <c r="Y53" s="18"/>
      <c r="Z53" s="25"/>
      <c r="AA53" s="25"/>
      <c r="AB53" s="25"/>
      <c r="AC53" s="25"/>
      <c r="AD53" s="25"/>
      <c r="AE53" s="25"/>
      <c r="AF53" s="25"/>
      <c r="AG53" s="25"/>
      <c r="AH53" s="25"/>
      <c r="AI53" s="25"/>
      <c r="AJ53" s="18"/>
      <c r="AK53" s="1"/>
      <c r="AL53" s="1"/>
      <c r="AM53" s="1"/>
      <c r="AN53" s="1"/>
      <c r="AO53" s="10"/>
    </row>
    <row r="54" spans="2:41" x14ac:dyDescent="0.25">
      <c r="B54" s="1"/>
      <c r="C54" s="10"/>
      <c r="D54" s="28"/>
      <c r="E54" s="28"/>
      <c r="F54" s="1"/>
      <c r="G54" s="22"/>
      <c r="H54" s="43"/>
      <c r="I54" s="42"/>
      <c r="J54" s="25"/>
      <c r="K54" s="18"/>
      <c r="L54" s="1"/>
      <c r="M54" s="43"/>
      <c r="N54" s="42"/>
      <c r="O54" s="1"/>
      <c r="P54" s="1"/>
      <c r="Q54" s="1"/>
      <c r="R54" s="1"/>
      <c r="S54" s="124"/>
      <c r="T54" s="122"/>
      <c r="U54" s="1"/>
      <c r="V54" s="124"/>
      <c r="W54" s="122"/>
      <c r="X54" s="1"/>
      <c r="Y54" s="18"/>
      <c r="Z54" s="25"/>
      <c r="AA54" s="25"/>
      <c r="AB54" s="25"/>
      <c r="AC54" s="25"/>
      <c r="AD54" s="25"/>
      <c r="AE54" s="25"/>
      <c r="AF54" s="25"/>
      <c r="AG54" s="25"/>
      <c r="AH54" s="25"/>
      <c r="AI54" s="25"/>
      <c r="AJ54" s="18"/>
      <c r="AK54" s="1"/>
      <c r="AL54" s="1"/>
      <c r="AM54" s="1"/>
      <c r="AN54" s="1"/>
      <c r="AO54" s="10"/>
    </row>
    <row r="55" spans="2:41" x14ac:dyDescent="0.25">
      <c r="B55" s="1"/>
      <c r="C55" s="10"/>
      <c r="D55" s="28"/>
      <c r="E55" s="28"/>
      <c r="F55" s="1"/>
      <c r="G55" s="22"/>
      <c r="H55" s="43"/>
      <c r="I55" s="42"/>
      <c r="J55" s="25"/>
      <c r="K55" s="18"/>
      <c r="L55" s="1"/>
      <c r="M55" s="43"/>
      <c r="N55" s="42"/>
      <c r="O55" s="1"/>
      <c r="P55" s="1"/>
      <c r="Q55" s="1"/>
      <c r="R55" s="1"/>
      <c r="S55" s="124"/>
      <c r="T55" s="122"/>
      <c r="U55" s="1"/>
      <c r="V55" s="124"/>
      <c r="W55" s="122"/>
      <c r="X55" s="1"/>
      <c r="Y55" s="18"/>
      <c r="Z55" s="25"/>
      <c r="AA55" s="25"/>
      <c r="AB55" s="25"/>
      <c r="AC55" s="25"/>
      <c r="AD55" s="25"/>
      <c r="AE55" s="25"/>
      <c r="AF55" s="25"/>
      <c r="AG55" s="25"/>
      <c r="AH55" s="25"/>
      <c r="AI55" s="25"/>
      <c r="AJ55" s="18"/>
      <c r="AK55" s="1"/>
      <c r="AL55" s="1"/>
      <c r="AM55" s="1"/>
      <c r="AN55" s="1"/>
      <c r="AO55" s="10"/>
    </row>
    <row r="56" spans="2:41" x14ac:dyDescent="0.25">
      <c r="B56" s="1"/>
      <c r="C56" s="10"/>
      <c r="D56" s="28"/>
      <c r="E56" s="28"/>
      <c r="F56" s="1"/>
      <c r="G56" s="22"/>
      <c r="H56" s="43"/>
      <c r="I56" s="42"/>
      <c r="J56" s="25"/>
      <c r="K56" s="18"/>
      <c r="L56" s="1"/>
      <c r="M56" s="43"/>
      <c r="N56" s="42"/>
      <c r="O56" s="1"/>
      <c r="P56" s="1"/>
      <c r="Q56" s="1"/>
      <c r="R56" s="1"/>
      <c r="S56" s="124"/>
      <c r="T56" s="122"/>
      <c r="U56" s="1"/>
      <c r="V56" s="124"/>
      <c r="W56" s="122"/>
      <c r="X56" s="1"/>
      <c r="Y56" s="18"/>
      <c r="Z56" s="25"/>
      <c r="AA56" s="25"/>
      <c r="AB56" s="25"/>
      <c r="AC56" s="25"/>
      <c r="AD56" s="25"/>
      <c r="AE56" s="25"/>
      <c r="AF56" s="25"/>
      <c r="AG56" s="25"/>
      <c r="AH56" s="25"/>
      <c r="AI56" s="25"/>
      <c r="AJ56" s="18"/>
      <c r="AK56" s="1"/>
      <c r="AL56" s="1"/>
      <c r="AM56" s="1"/>
      <c r="AN56" s="1"/>
      <c r="AO56" s="10"/>
    </row>
    <row r="57" spans="2:41" x14ac:dyDescent="0.25">
      <c r="B57" s="1"/>
      <c r="C57" s="10"/>
      <c r="D57" s="28"/>
      <c r="E57" s="28"/>
      <c r="F57" s="1"/>
      <c r="G57" s="22"/>
      <c r="H57" s="43"/>
      <c r="I57" s="42"/>
      <c r="J57" s="25"/>
      <c r="K57" s="18"/>
      <c r="L57" s="1"/>
      <c r="M57" s="43"/>
      <c r="N57" s="42"/>
      <c r="O57" s="1"/>
      <c r="P57" s="1"/>
      <c r="Q57" s="1"/>
      <c r="R57" s="1"/>
      <c r="S57" s="124"/>
      <c r="T57" s="122"/>
      <c r="U57" s="1"/>
      <c r="V57" s="124"/>
      <c r="W57" s="122"/>
      <c r="X57" s="1"/>
      <c r="Y57" s="18"/>
      <c r="Z57" s="25"/>
      <c r="AA57" s="25"/>
      <c r="AB57" s="25"/>
      <c r="AC57" s="25"/>
      <c r="AD57" s="25"/>
      <c r="AE57" s="25"/>
      <c r="AF57" s="25"/>
      <c r="AG57" s="25"/>
      <c r="AH57" s="25"/>
      <c r="AI57" s="25"/>
      <c r="AJ57" s="18"/>
      <c r="AK57" s="1"/>
      <c r="AL57" s="1"/>
      <c r="AM57" s="1"/>
      <c r="AN57" s="1"/>
      <c r="AO57" s="10"/>
    </row>
    <row r="58" spans="2:41" x14ac:dyDescent="0.25">
      <c r="B58" s="1"/>
      <c r="C58" s="10"/>
      <c r="D58" s="28"/>
      <c r="E58" s="28"/>
      <c r="F58" s="1"/>
      <c r="G58" s="22"/>
      <c r="H58" s="43"/>
      <c r="I58" s="42"/>
      <c r="J58" s="25"/>
      <c r="K58" s="18"/>
      <c r="L58" s="1"/>
      <c r="M58" s="43"/>
      <c r="N58" s="42"/>
      <c r="O58" s="1"/>
      <c r="P58" s="1"/>
      <c r="Q58" s="1"/>
      <c r="R58" s="1"/>
      <c r="S58" s="124"/>
      <c r="T58" s="122"/>
      <c r="U58" s="1"/>
      <c r="V58" s="124"/>
      <c r="W58" s="122"/>
      <c r="X58" s="1"/>
      <c r="Y58" s="18"/>
      <c r="Z58" s="25"/>
      <c r="AA58" s="25"/>
      <c r="AB58" s="25"/>
      <c r="AC58" s="25"/>
      <c r="AD58" s="25"/>
      <c r="AE58" s="25"/>
      <c r="AF58" s="25"/>
      <c r="AG58" s="25"/>
      <c r="AH58" s="25"/>
      <c r="AI58" s="25"/>
      <c r="AJ58" s="18"/>
      <c r="AK58" s="1"/>
      <c r="AL58" s="1"/>
      <c r="AM58" s="1"/>
      <c r="AN58" s="1"/>
      <c r="AO58" s="10"/>
    </row>
    <row r="59" spans="2:41" x14ac:dyDescent="0.25">
      <c r="B59" s="1"/>
      <c r="C59" s="10"/>
      <c r="D59" s="28"/>
      <c r="E59" s="28"/>
      <c r="F59" s="1"/>
      <c r="G59" s="22"/>
      <c r="H59" s="43"/>
      <c r="I59" s="42"/>
      <c r="J59" s="25"/>
      <c r="K59" s="18"/>
      <c r="L59" s="1"/>
      <c r="M59" s="43"/>
      <c r="N59" s="42"/>
      <c r="O59" s="1"/>
      <c r="P59" s="1"/>
      <c r="Q59" s="1"/>
      <c r="R59" s="1"/>
      <c r="S59" s="124"/>
      <c r="T59" s="122"/>
      <c r="U59" s="1"/>
      <c r="V59" s="124"/>
      <c r="W59" s="122"/>
      <c r="X59" s="1"/>
      <c r="Y59" s="18"/>
      <c r="Z59" s="25"/>
      <c r="AA59" s="25"/>
      <c r="AB59" s="25"/>
      <c r="AC59" s="25"/>
      <c r="AD59" s="25"/>
      <c r="AE59" s="25"/>
      <c r="AF59" s="25"/>
      <c r="AG59" s="25"/>
      <c r="AH59" s="25"/>
      <c r="AI59" s="25"/>
      <c r="AJ59" s="18"/>
      <c r="AK59" s="1"/>
      <c r="AL59" s="1"/>
      <c r="AM59" s="1"/>
      <c r="AN59" s="1"/>
      <c r="AO59" s="10"/>
    </row>
    <row r="60" spans="2:41" x14ac:dyDescent="0.25">
      <c r="B60" s="1"/>
      <c r="C60" s="10"/>
      <c r="D60" s="28"/>
      <c r="E60" s="28"/>
      <c r="F60" s="1"/>
      <c r="G60" s="22"/>
      <c r="H60" s="43"/>
      <c r="I60" s="42"/>
      <c r="J60" s="25"/>
      <c r="K60" s="18"/>
      <c r="L60" s="1"/>
      <c r="M60" s="43"/>
      <c r="N60" s="42"/>
      <c r="O60" s="1"/>
      <c r="P60" s="1"/>
      <c r="Q60" s="1"/>
      <c r="R60" s="1"/>
      <c r="S60" s="124"/>
      <c r="T60" s="122"/>
      <c r="U60" s="1"/>
      <c r="V60" s="124"/>
      <c r="W60" s="122"/>
      <c r="X60" s="1"/>
      <c r="Y60" s="18"/>
      <c r="Z60" s="25"/>
      <c r="AA60" s="25"/>
      <c r="AB60" s="25"/>
      <c r="AC60" s="25"/>
      <c r="AD60" s="25"/>
      <c r="AE60" s="25"/>
      <c r="AF60" s="25"/>
      <c r="AG60" s="25"/>
      <c r="AH60" s="25"/>
      <c r="AI60" s="25"/>
      <c r="AJ60" s="18"/>
      <c r="AK60" s="1"/>
      <c r="AL60" s="1"/>
      <c r="AM60" s="1"/>
      <c r="AN60" s="1"/>
      <c r="AO60" s="10"/>
    </row>
    <row r="61" spans="2:41" x14ac:dyDescent="0.25">
      <c r="B61" s="1"/>
      <c r="C61" s="10"/>
      <c r="D61" s="28"/>
      <c r="E61" s="28"/>
      <c r="F61" s="1"/>
      <c r="G61" s="22"/>
      <c r="H61" s="43"/>
      <c r="I61" s="42"/>
      <c r="J61" s="25"/>
      <c r="K61" s="18"/>
      <c r="L61" s="1"/>
      <c r="M61" s="43"/>
      <c r="N61" s="42"/>
      <c r="O61" s="1"/>
      <c r="P61" s="1"/>
      <c r="Q61" s="1"/>
      <c r="R61" s="1"/>
      <c r="S61" s="124"/>
      <c r="T61" s="122"/>
      <c r="U61" s="1"/>
      <c r="V61" s="124"/>
      <c r="W61" s="122"/>
      <c r="X61" s="1"/>
      <c r="Y61" s="18"/>
      <c r="Z61" s="25"/>
      <c r="AA61" s="25"/>
      <c r="AB61" s="25"/>
      <c r="AC61" s="25"/>
      <c r="AD61" s="25"/>
      <c r="AE61" s="25"/>
      <c r="AF61" s="25"/>
      <c r="AG61" s="25"/>
      <c r="AH61" s="25"/>
      <c r="AI61" s="25"/>
      <c r="AJ61" s="18"/>
      <c r="AK61" s="1"/>
      <c r="AL61" s="1"/>
      <c r="AM61" s="1"/>
      <c r="AN61" s="1"/>
      <c r="AO61" s="10"/>
    </row>
    <row r="62" spans="2:41" x14ac:dyDescent="0.25">
      <c r="B62" s="1"/>
      <c r="C62" s="10"/>
      <c r="D62" s="28"/>
      <c r="E62" s="28"/>
      <c r="F62" s="1"/>
      <c r="G62" s="22"/>
      <c r="H62" s="43"/>
      <c r="I62" s="42"/>
      <c r="J62" s="25"/>
      <c r="K62" s="18"/>
      <c r="L62" s="1"/>
      <c r="M62" s="43"/>
      <c r="N62" s="42"/>
      <c r="O62" s="1"/>
      <c r="P62" s="1"/>
      <c r="Q62" s="1"/>
      <c r="R62" s="1"/>
      <c r="S62" s="124"/>
      <c r="T62" s="122"/>
      <c r="U62" s="1"/>
      <c r="V62" s="124"/>
      <c r="W62" s="122"/>
      <c r="X62" s="1"/>
      <c r="Y62" s="18"/>
      <c r="Z62" s="25"/>
      <c r="AA62" s="25"/>
      <c r="AB62" s="25"/>
      <c r="AC62" s="25"/>
      <c r="AD62" s="25"/>
      <c r="AE62" s="25"/>
      <c r="AF62" s="25"/>
      <c r="AG62" s="25"/>
      <c r="AH62" s="25"/>
      <c r="AI62" s="25"/>
      <c r="AJ62" s="18"/>
      <c r="AK62" s="1"/>
      <c r="AL62" s="1"/>
      <c r="AM62" s="1"/>
      <c r="AN62" s="1"/>
      <c r="AO62" s="10"/>
    </row>
    <row r="63" spans="2:41" x14ac:dyDescent="0.25">
      <c r="B63" s="1"/>
      <c r="C63" s="10"/>
      <c r="D63" s="28"/>
      <c r="E63" s="28"/>
      <c r="F63" s="1"/>
      <c r="G63" s="22"/>
      <c r="H63" s="43"/>
      <c r="I63" s="42"/>
      <c r="J63" s="25"/>
      <c r="K63" s="18"/>
      <c r="L63" s="1"/>
      <c r="M63" s="43"/>
      <c r="N63" s="42"/>
      <c r="O63" s="1"/>
      <c r="P63" s="1"/>
      <c r="Q63" s="1"/>
      <c r="R63" s="1"/>
      <c r="S63" s="124"/>
      <c r="T63" s="122"/>
      <c r="U63" s="1"/>
      <c r="V63" s="124"/>
      <c r="W63" s="122"/>
      <c r="X63" s="1"/>
      <c r="Y63" s="18"/>
      <c r="Z63" s="25"/>
      <c r="AA63" s="25"/>
      <c r="AB63" s="25"/>
      <c r="AC63" s="25"/>
      <c r="AD63" s="25"/>
      <c r="AE63" s="25"/>
      <c r="AF63" s="25"/>
      <c r="AG63" s="25"/>
      <c r="AH63" s="25"/>
      <c r="AI63" s="25"/>
      <c r="AJ63" s="18"/>
      <c r="AK63" s="1"/>
      <c r="AL63" s="1"/>
      <c r="AM63" s="1"/>
      <c r="AN63" s="1"/>
      <c r="AO63" s="10"/>
    </row>
    <row r="64" spans="2:41" x14ac:dyDescent="0.25">
      <c r="B64" s="1"/>
      <c r="C64" s="10"/>
      <c r="D64" s="28"/>
      <c r="E64" s="28"/>
      <c r="F64" s="1"/>
      <c r="G64" s="22"/>
      <c r="H64" s="43"/>
      <c r="I64" s="42"/>
      <c r="J64" s="25"/>
      <c r="K64" s="18"/>
      <c r="L64" s="1"/>
      <c r="M64" s="43"/>
      <c r="N64" s="42"/>
      <c r="O64" s="1"/>
      <c r="P64" s="1"/>
      <c r="Q64" s="1"/>
      <c r="R64" s="1"/>
      <c r="S64" s="124"/>
      <c r="T64" s="122"/>
      <c r="U64" s="1"/>
      <c r="V64" s="124"/>
      <c r="W64" s="122"/>
      <c r="X64" s="1"/>
      <c r="Y64" s="18"/>
      <c r="Z64" s="25"/>
      <c r="AA64" s="25"/>
      <c r="AB64" s="25"/>
      <c r="AC64" s="25"/>
      <c r="AD64" s="25"/>
      <c r="AE64" s="25"/>
      <c r="AF64" s="25"/>
      <c r="AG64" s="25"/>
      <c r="AH64" s="25"/>
      <c r="AI64" s="25"/>
      <c r="AJ64" s="18"/>
      <c r="AK64" s="1"/>
      <c r="AL64" s="1"/>
      <c r="AM64" s="1"/>
      <c r="AN64" s="1"/>
      <c r="AO64" s="10"/>
    </row>
    <row r="65" spans="2:41" x14ac:dyDescent="0.25">
      <c r="B65" s="1"/>
      <c r="C65" s="10"/>
      <c r="D65" s="28"/>
      <c r="E65" s="28"/>
      <c r="F65" s="1"/>
      <c r="G65" s="22"/>
      <c r="H65" s="43"/>
      <c r="I65" s="42"/>
      <c r="J65" s="25"/>
      <c r="K65" s="18"/>
      <c r="L65" s="1"/>
      <c r="M65" s="43"/>
      <c r="N65" s="42"/>
      <c r="O65" s="1"/>
      <c r="P65" s="1"/>
      <c r="Q65" s="1"/>
      <c r="R65" s="1"/>
      <c r="S65" s="124"/>
      <c r="T65" s="122"/>
      <c r="U65" s="1"/>
      <c r="V65" s="124"/>
      <c r="W65" s="122"/>
      <c r="X65" s="1"/>
      <c r="Y65" s="18"/>
      <c r="Z65" s="25"/>
      <c r="AA65" s="25"/>
      <c r="AB65" s="25"/>
      <c r="AC65" s="25"/>
      <c r="AD65" s="25"/>
      <c r="AE65" s="25"/>
      <c r="AF65" s="25"/>
      <c r="AG65" s="25"/>
      <c r="AH65" s="25"/>
      <c r="AI65" s="25"/>
      <c r="AJ65" s="18"/>
      <c r="AK65" s="1"/>
      <c r="AL65" s="1"/>
      <c r="AM65" s="1"/>
      <c r="AN65" s="1"/>
      <c r="AO65" s="10"/>
    </row>
    <row r="66" spans="2:41" x14ac:dyDescent="0.25">
      <c r="B66" s="1"/>
      <c r="C66" s="10"/>
      <c r="D66" s="28"/>
      <c r="E66" s="28"/>
      <c r="F66" s="1"/>
      <c r="G66" s="22"/>
      <c r="H66" s="43"/>
      <c r="I66" s="42"/>
      <c r="J66" s="25"/>
      <c r="K66" s="18"/>
      <c r="L66" s="1"/>
      <c r="M66" s="43"/>
      <c r="N66" s="42"/>
      <c r="O66" s="1"/>
      <c r="P66" s="1"/>
      <c r="Q66" s="1"/>
      <c r="R66" s="1"/>
      <c r="S66" s="124"/>
      <c r="T66" s="122"/>
      <c r="U66" s="1"/>
      <c r="V66" s="124"/>
      <c r="W66" s="122"/>
      <c r="X66" s="1"/>
      <c r="Y66" s="18"/>
      <c r="Z66" s="25"/>
      <c r="AA66" s="25"/>
      <c r="AB66" s="25"/>
      <c r="AC66" s="25"/>
      <c r="AD66" s="25"/>
      <c r="AE66" s="25"/>
      <c r="AF66" s="25"/>
      <c r="AG66" s="25"/>
      <c r="AH66" s="25"/>
      <c r="AI66" s="25"/>
      <c r="AJ66" s="18"/>
      <c r="AK66" s="1"/>
      <c r="AL66" s="1"/>
      <c r="AM66" s="1"/>
      <c r="AN66" s="1"/>
      <c r="AO66" s="10"/>
    </row>
    <row r="67" spans="2:41" x14ac:dyDescent="0.25">
      <c r="B67" s="1"/>
      <c r="C67" s="10"/>
      <c r="D67" s="28"/>
      <c r="E67" s="28"/>
      <c r="F67" s="1"/>
      <c r="G67" s="22"/>
      <c r="H67" s="43"/>
      <c r="I67" s="42"/>
      <c r="J67" s="25"/>
      <c r="K67" s="18"/>
      <c r="L67" s="1"/>
      <c r="M67" s="43"/>
      <c r="N67" s="42"/>
      <c r="O67" s="1"/>
      <c r="P67" s="1"/>
      <c r="Q67" s="1"/>
      <c r="R67" s="1"/>
      <c r="S67" s="124"/>
      <c r="T67" s="122"/>
      <c r="U67" s="1"/>
      <c r="V67" s="124"/>
      <c r="W67" s="122"/>
      <c r="X67" s="1"/>
      <c r="Y67" s="18"/>
      <c r="Z67" s="25"/>
      <c r="AA67" s="25"/>
      <c r="AB67" s="25"/>
      <c r="AC67" s="25"/>
      <c r="AD67" s="25"/>
      <c r="AE67" s="25"/>
      <c r="AF67" s="25"/>
      <c r="AG67" s="25"/>
      <c r="AH67" s="25"/>
      <c r="AI67" s="25"/>
      <c r="AJ67" s="18"/>
      <c r="AK67" s="1"/>
      <c r="AL67" s="1"/>
      <c r="AM67" s="1"/>
      <c r="AN67" s="1"/>
      <c r="AO67" s="10"/>
    </row>
    <row r="68" spans="2:41" x14ac:dyDescent="0.25">
      <c r="B68" s="1"/>
      <c r="C68" s="10"/>
      <c r="D68" s="28"/>
      <c r="E68" s="28"/>
      <c r="F68" s="1"/>
      <c r="G68" s="22"/>
      <c r="H68" s="43"/>
      <c r="I68" s="42"/>
      <c r="J68" s="25"/>
      <c r="K68" s="18"/>
      <c r="L68" s="1"/>
      <c r="M68" s="43"/>
      <c r="N68" s="42"/>
      <c r="O68" s="1"/>
      <c r="P68" s="1"/>
      <c r="Q68" s="1"/>
      <c r="R68" s="1"/>
      <c r="S68" s="124"/>
      <c r="T68" s="122"/>
      <c r="U68" s="1"/>
      <c r="V68" s="124"/>
      <c r="W68" s="122"/>
      <c r="X68" s="1"/>
      <c r="Y68" s="18"/>
      <c r="Z68" s="25"/>
      <c r="AA68" s="25"/>
      <c r="AB68" s="25"/>
      <c r="AC68" s="25"/>
      <c r="AD68" s="25"/>
      <c r="AE68" s="25"/>
      <c r="AF68" s="25"/>
      <c r="AG68" s="25"/>
      <c r="AH68" s="25"/>
      <c r="AI68" s="25"/>
      <c r="AJ68" s="18"/>
      <c r="AK68" s="1"/>
      <c r="AL68" s="1"/>
      <c r="AM68" s="1"/>
      <c r="AN68" s="1"/>
      <c r="AO68" s="10"/>
    </row>
    <row r="69" spans="2:41" x14ac:dyDescent="0.25">
      <c r="B69" s="1"/>
      <c r="C69" s="10"/>
      <c r="D69" s="28"/>
      <c r="E69" s="28"/>
      <c r="F69" s="1"/>
      <c r="G69" s="22"/>
      <c r="H69" s="43"/>
      <c r="I69" s="42"/>
      <c r="J69" s="25"/>
      <c r="K69" s="18"/>
      <c r="L69" s="1"/>
      <c r="M69" s="43"/>
      <c r="N69" s="42"/>
      <c r="O69" s="1"/>
      <c r="P69" s="1"/>
      <c r="Q69" s="1"/>
      <c r="R69" s="1"/>
      <c r="S69" s="124"/>
      <c r="T69" s="122"/>
      <c r="U69" s="1"/>
      <c r="V69" s="124"/>
      <c r="W69" s="122"/>
      <c r="X69" s="1"/>
      <c r="Y69" s="18"/>
      <c r="Z69" s="25"/>
      <c r="AA69" s="25"/>
      <c r="AB69" s="25"/>
      <c r="AC69" s="25"/>
      <c r="AD69" s="25"/>
      <c r="AE69" s="25"/>
      <c r="AF69" s="25"/>
      <c r="AG69" s="25"/>
      <c r="AH69" s="25"/>
      <c r="AI69" s="25"/>
      <c r="AJ69" s="18"/>
      <c r="AK69" s="1"/>
      <c r="AL69" s="1"/>
      <c r="AM69" s="1"/>
      <c r="AN69" s="1"/>
      <c r="AO69" s="10"/>
    </row>
    <row r="70" spans="2:41" x14ac:dyDescent="0.25">
      <c r="B70" s="1"/>
      <c r="C70" s="10"/>
      <c r="D70" s="28"/>
      <c r="E70" s="28"/>
      <c r="F70" s="1"/>
      <c r="G70" s="22"/>
      <c r="H70" s="43"/>
      <c r="I70" s="42"/>
      <c r="J70" s="25"/>
      <c r="K70" s="18"/>
      <c r="L70" s="1"/>
      <c r="M70" s="43"/>
      <c r="N70" s="42"/>
      <c r="O70" s="1"/>
      <c r="P70" s="1"/>
      <c r="Q70" s="1"/>
      <c r="R70" s="1"/>
      <c r="S70" s="124"/>
      <c r="T70" s="122"/>
      <c r="U70" s="1"/>
      <c r="V70" s="124"/>
      <c r="W70" s="122"/>
      <c r="X70" s="1"/>
      <c r="Y70" s="18"/>
      <c r="Z70" s="25"/>
      <c r="AA70" s="25"/>
      <c r="AB70" s="25"/>
      <c r="AC70" s="25"/>
      <c r="AD70" s="25"/>
      <c r="AE70" s="25"/>
      <c r="AF70" s="25"/>
      <c r="AG70" s="25"/>
      <c r="AH70" s="25"/>
      <c r="AI70" s="25"/>
      <c r="AJ70" s="18"/>
      <c r="AK70" s="1"/>
      <c r="AL70" s="1"/>
      <c r="AM70" s="1"/>
      <c r="AN70" s="1"/>
      <c r="AO70" s="10"/>
    </row>
    <row r="71" spans="2:41" x14ac:dyDescent="0.25">
      <c r="B71" s="1"/>
      <c r="C71" s="10"/>
      <c r="D71" s="28"/>
      <c r="E71" s="28"/>
      <c r="F71" s="1"/>
      <c r="G71" s="22"/>
      <c r="H71" s="43"/>
      <c r="I71" s="42"/>
      <c r="J71" s="25"/>
      <c r="K71" s="18"/>
      <c r="L71" s="1"/>
      <c r="M71" s="43"/>
      <c r="N71" s="42"/>
      <c r="O71" s="1"/>
      <c r="P71" s="1"/>
      <c r="Q71" s="1"/>
      <c r="R71" s="1"/>
      <c r="S71" s="124"/>
      <c r="T71" s="122"/>
      <c r="U71" s="1"/>
      <c r="V71" s="124"/>
      <c r="W71" s="122"/>
      <c r="X71" s="1"/>
      <c r="Y71" s="18"/>
      <c r="Z71" s="25"/>
      <c r="AA71" s="25"/>
      <c r="AB71" s="25"/>
      <c r="AC71" s="25"/>
      <c r="AD71" s="25"/>
      <c r="AE71" s="25"/>
      <c r="AF71" s="25"/>
      <c r="AG71" s="25"/>
      <c r="AH71" s="25"/>
      <c r="AI71" s="25"/>
      <c r="AJ71" s="18"/>
      <c r="AK71" s="1"/>
      <c r="AL71" s="1"/>
      <c r="AM71" s="1"/>
      <c r="AN71" s="1"/>
      <c r="AO71" s="10"/>
    </row>
    <row r="72" spans="2:41" x14ac:dyDescent="0.25">
      <c r="B72" s="1"/>
      <c r="C72" s="10"/>
      <c r="D72" s="28"/>
      <c r="E72" s="28"/>
      <c r="F72" s="1"/>
      <c r="G72" s="22"/>
      <c r="H72" s="43"/>
      <c r="I72" s="42"/>
      <c r="J72" s="25"/>
      <c r="K72" s="18"/>
      <c r="L72" s="1"/>
      <c r="M72" s="43"/>
      <c r="N72" s="42"/>
      <c r="O72" s="1"/>
      <c r="P72" s="1"/>
      <c r="Q72" s="1"/>
      <c r="R72" s="1"/>
      <c r="S72" s="124"/>
      <c r="T72" s="122"/>
      <c r="U72" s="1"/>
      <c r="V72" s="124"/>
      <c r="W72" s="122"/>
      <c r="X72" s="1"/>
      <c r="Y72" s="18"/>
      <c r="Z72" s="25"/>
      <c r="AA72" s="25"/>
      <c r="AB72" s="25"/>
      <c r="AC72" s="25"/>
      <c r="AD72" s="25"/>
      <c r="AE72" s="25"/>
      <c r="AF72" s="25"/>
      <c r="AG72" s="25"/>
      <c r="AH72" s="25"/>
      <c r="AI72" s="25"/>
      <c r="AJ72" s="18"/>
      <c r="AK72" s="1"/>
      <c r="AL72" s="1"/>
      <c r="AM72" s="1"/>
      <c r="AN72" s="1"/>
      <c r="AO72" s="10"/>
    </row>
    <row r="73" spans="2:41" x14ac:dyDescent="0.25">
      <c r="B73" s="1"/>
      <c r="C73" s="10"/>
      <c r="D73" s="28"/>
      <c r="E73" s="28"/>
      <c r="F73" s="1"/>
      <c r="G73" s="22"/>
      <c r="H73" s="43"/>
      <c r="I73" s="42"/>
      <c r="J73" s="25"/>
      <c r="K73" s="18"/>
      <c r="L73" s="1"/>
      <c r="M73" s="43"/>
      <c r="N73" s="42"/>
      <c r="O73" s="1"/>
      <c r="P73" s="1"/>
      <c r="Q73" s="1"/>
      <c r="R73" s="1"/>
      <c r="S73" s="124"/>
      <c r="T73" s="122"/>
      <c r="U73" s="1"/>
      <c r="V73" s="124"/>
      <c r="W73" s="122"/>
      <c r="X73" s="1"/>
      <c r="Y73" s="18"/>
      <c r="Z73" s="25"/>
      <c r="AA73" s="25"/>
      <c r="AB73" s="25"/>
      <c r="AC73" s="25"/>
      <c r="AD73" s="25"/>
      <c r="AE73" s="25"/>
      <c r="AF73" s="25"/>
      <c r="AG73" s="25"/>
      <c r="AH73" s="25"/>
      <c r="AI73" s="25"/>
      <c r="AJ73" s="18"/>
      <c r="AK73" s="1"/>
      <c r="AL73" s="1"/>
      <c r="AM73" s="1"/>
      <c r="AN73" s="1"/>
      <c r="AO73" s="10"/>
    </row>
    <row r="74" spans="2:41" x14ac:dyDescent="0.25">
      <c r="B74" s="1"/>
      <c r="C74" s="10"/>
      <c r="D74" s="28"/>
      <c r="E74" s="28"/>
      <c r="F74" s="1"/>
      <c r="G74" s="22"/>
      <c r="H74" s="43"/>
      <c r="I74" s="42"/>
      <c r="J74" s="25"/>
      <c r="K74" s="18"/>
      <c r="L74" s="1"/>
      <c r="M74" s="43"/>
      <c r="N74" s="42"/>
      <c r="O74" s="1"/>
      <c r="P74" s="1"/>
      <c r="Q74" s="1"/>
      <c r="R74" s="1"/>
      <c r="S74" s="124"/>
      <c r="T74" s="122"/>
      <c r="U74" s="1"/>
      <c r="V74" s="124"/>
      <c r="W74" s="122"/>
      <c r="X74" s="1"/>
      <c r="Y74" s="18"/>
      <c r="Z74" s="25"/>
      <c r="AA74" s="25"/>
      <c r="AB74" s="25"/>
      <c r="AC74" s="25"/>
      <c r="AD74" s="25"/>
      <c r="AE74" s="25"/>
      <c r="AF74" s="25"/>
      <c r="AG74" s="25"/>
      <c r="AH74" s="25"/>
      <c r="AI74" s="25"/>
      <c r="AJ74" s="18"/>
      <c r="AK74" s="1"/>
      <c r="AL74" s="1"/>
      <c r="AM74" s="1"/>
      <c r="AN74" s="1"/>
      <c r="AO74" s="10"/>
    </row>
    <row r="75" spans="2:41" x14ac:dyDescent="0.25">
      <c r="B75" s="1"/>
      <c r="C75" s="10"/>
      <c r="D75" s="28"/>
      <c r="E75" s="28"/>
      <c r="F75" s="1"/>
      <c r="G75" s="22"/>
      <c r="H75" s="43"/>
      <c r="I75" s="42"/>
      <c r="J75" s="25"/>
      <c r="K75" s="18"/>
      <c r="L75" s="1"/>
      <c r="M75" s="43"/>
      <c r="N75" s="42"/>
      <c r="O75" s="1"/>
      <c r="P75" s="1"/>
      <c r="Q75" s="1"/>
      <c r="R75" s="1"/>
      <c r="S75" s="124"/>
      <c r="T75" s="122"/>
      <c r="U75" s="1"/>
      <c r="V75" s="124"/>
      <c r="W75" s="122"/>
      <c r="X75" s="1"/>
      <c r="Y75" s="18"/>
      <c r="Z75" s="25"/>
      <c r="AA75" s="25"/>
      <c r="AB75" s="25"/>
      <c r="AC75" s="25"/>
      <c r="AD75" s="25"/>
      <c r="AE75" s="25"/>
      <c r="AF75" s="25"/>
      <c r="AG75" s="25"/>
      <c r="AH75" s="25"/>
      <c r="AI75" s="25"/>
      <c r="AJ75" s="18"/>
      <c r="AK75" s="1"/>
      <c r="AL75" s="1"/>
      <c r="AM75" s="1"/>
      <c r="AN75" s="1"/>
      <c r="AO75" s="10"/>
    </row>
    <row r="76" spans="2:41" x14ac:dyDescent="0.25">
      <c r="B76" s="1"/>
      <c r="C76" s="10"/>
      <c r="D76" s="28"/>
      <c r="E76" s="28"/>
      <c r="F76" s="1"/>
      <c r="G76" s="22"/>
      <c r="H76" s="43"/>
      <c r="I76" s="42"/>
      <c r="J76" s="25"/>
      <c r="K76" s="18"/>
      <c r="L76" s="1"/>
      <c r="M76" s="43"/>
      <c r="N76" s="42"/>
      <c r="O76" s="1"/>
      <c r="P76" s="1"/>
      <c r="Q76" s="1"/>
      <c r="R76" s="1"/>
      <c r="S76" s="124"/>
      <c r="T76" s="122"/>
      <c r="U76" s="1"/>
      <c r="V76" s="124"/>
      <c r="W76" s="122"/>
      <c r="X76" s="1"/>
      <c r="Y76" s="18"/>
      <c r="Z76" s="25"/>
      <c r="AA76" s="25"/>
      <c r="AB76" s="25"/>
      <c r="AC76" s="25"/>
      <c r="AD76" s="25"/>
      <c r="AE76" s="25"/>
      <c r="AF76" s="25"/>
      <c r="AG76" s="25"/>
      <c r="AH76" s="25"/>
      <c r="AI76" s="25"/>
      <c r="AJ76" s="18"/>
      <c r="AK76" s="1"/>
      <c r="AL76" s="1"/>
      <c r="AM76" s="1"/>
      <c r="AN76" s="1"/>
      <c r="AO76" s="10"/>
    </row>
    <row r="77" spans="2:41" x14ac:dyDescent="0.25">
      <c r="B77" s="1"/>
      <c r="C77" s="10"/>
      <c r="D77" s="28"/>
      <c r="E77" s="28"/>
      <c r="F77" s="1"/>
      <c r="G77" s="22"/>
      <c r="H77" s="43"/>
      <c r="I77" s="42"/>
      <c r="J77" s="25"/>
      <c r="K77" s="18"/>
      <c r="L77" s="1"/>
      <c r="M77" s="43"/>
      <c r="N77" s="42"/>
      <c r="O77" s="1"/>
      <c r="P77" s="1"/>
      <c r="Q77" s="1"/>
      <c r="R77" s="1"/>
      <c r="S77" s="124"/>
      <c r="T77" s="122"/>
      <c r="U77" s="1"/>
      <c r="V77" s="124"/>
      <c r="W77" s="122"/>
      <c r="X77" s="1"/>
      <c r="Y77" s="18"/>
      <c r="Z77" s="25"/>
      <c r="AA77" s="25"/>
      <c r="AB77" s="25"/>
      <c r="AC77" s="25"/>
      <c r="AD77" s="25"/>
      <c r="AE77" s="25"/>
      <c r="AF77" s="25"/>
      <c r="AG77" s="25"/>
      <c r="AH77" s="25"/>
      <c r="AI77" s="25"/>
      <c r="AJ77" s="18"/>
      <c r="AK77" s="1"/>
      <c r="AL77" s="1"/>
      <c r="AM77" s="1"/>
      <c r="AN77" s="1"/>
      <c r="AO77" s="10"/>
    </row>
    <row r="78" spans="2:41" x14ac:dyDescent="0.25">
      <c r="B78" s="1"/>
      <c r="C78" s="10"/>
      <c r="D78" s="28"/>
      <c r="E78" s="28"/>
      <c r="F78" s="1"/>
      <c r="G78" s="22"/>
      <c r="H78" s="43"/>
      <c r="I78" s="42"/>
      <c r="J78" s="25"/>
      <c r="K78" s="18"/>
      <c r="L78" s="1"/>
      <c r="M78" s="43"/>
      <c r="N78" s="42"/>
      <c r="O78" s="1"/>
      <c r="P78" s="1"/>
      <c r="Q78" s="1"/>
      <c r="R78" s="1"/>
      <c r="S78" s="124"/>
      <c r="T78" s="122"/>
      <c r="U78" s="1"/>
      <c r="V78" s="124"/>
      <c r="W78" s="122"/>
      <c r="X78" s="1"/>
      <c r="Y78" s="18"/>
      <c r="Z78" s="25"/>
      <c r="AA78" s="25"/>
      <c r="AB78" s="25"/>
      <c r="AC78" s="25"/>
      <c r="AD78" s="25"/>
      <c r="AE78" s="25"/>
      <c r="AF78" s="25"/>
      <c r="AG78" s="25"/>
      <c r="AH78" s="25"/>
      <c r="AI78" s="25"/>
      <c r="AJ78" s="18"/>
      <c r="AK78" s="1"/>
      <c r="AL78" s="1"/>
      <c r="AM78" s="1"/>
      <c r="AN78" s="1"/>
      <c r="AO78" s="10"/>
    </row>
    <row r="79" spans="2:41" x14ac:dyDescent="0.25">
      <c r="B79" s="1"/>
      <c r="C79" s="10"/>
      <c r="D79" s="28"/>
      <c r="E79" s="28"/>
      <c r="F79" s="1"/>
      <c r="G79" s="22"/>
      <c r="H79" s="43"/>
      <c r="I79" s="42"/>
      <c r="J79" s="25"/>
      <c r="K79" s="18"/>
      <c r="L79" s="1"/>
      <c r="M79" s="43"/>
      <c r="N79" s="42"/>
      <c r="O79" s="1"/>
      <c r="P79" s="1"/>
      <c r="Q79" s="1"/>
      <c r="R79" s="1"/>
      <c r="S79" s="124"/>
      <c r="T79" s="122"/>
      <c r="U79" s="1"/>
      <c r="V79" s="124"/>
      <c r="W79" s="122"/>
      <c r="X79" s="1"/>
      <c r="Y79" s="18"/>
      <c r="Z79" s="25"/>
      <c r="AA79" s="25"/>
      <c r="AB79" s="25"/>
      <c r="AC79" s="25"/>
      <c r="AD79" s="25"/>
      <c r="AE79" s="25"/>
      <c r="AF79" s="25"/>
      <c r="AG79" s="25"/>
      <c r="AH79" s="25"/>
      <c r="AI79" s="25"/>
      <c r="AJ79" s="18"/>
      <c r="AK79" s="1"/>
      <c r="AL79" s="1"/>
      <c r="AM79" s="1"/>
      <c r="AN79" s="1"/>
      <c r="AO79" s="10"/>
    </row>
    <row r="80" spans="2:41" x14ac:dyDescent="0.25">
      <c r="B80" s="1"/>
      <c r="C80" s="10"/>
      <c r="D80" s="28"/>
      <c r="E80" s="28"/>
      <c r="F80" s="1"/>
      <c r="G80" s="22"/>
      <c r="H80" s="43"/>
      <c r="I80" s="42"/>
      <c r="J80" s="25"/>
      <c r="K80" s="18"/>
      <c r="L80" s="1"/>
      <c r="M80" s="43"/>
      <c r="N80" s="42"/>
      <c r="O80" s="1"/>
      <c r="P80" s="1"/>
      <c r="Q80" s="1"/>
      <c r="R80" s="1"/>
      <c r="S80" s="124"/>
      <c r="T80" s="122"/>
      <c r="U80" s="1"/>
      <c r="V80" s="124"/>
      <c r="W80" s="122"/>
      <c r="X80" s="1"/>
      <c r="Y80" s="18"/>
      <c r="Z80" s="25"/>
      <c r="AA80" s="25"/>
      <c r="AB80" s="25"/>
      <c r="AC80" s="25"/>
      <c r="AD80" s="25"/>
      <c r="AE80" s="25"/>
      <c r="AF80" s="25"/>
      <c r="AG80" s="25"/>
      <c r="AH80" s="25"/>
      <c r="AI80" s="25"/>
      <c r="AJ80" s="18"/>
      <c r="AK80" s="1"/>
      <c r="AL80" s="1"/>
      <c r="AM80" s="1"/>
      <c r="AN80" s="1"/>
      <c r="AO80" s="10"/>
    </row>
    <row r="81" spans="2:41" x14ac:dyDescent="0.25">
      <c r="B81" s="1"/>
      <c r="C81" s="10"/>
      <c r="D81" s="28"/>
      <c r="E81" s="28"/>
      <c r="F81" s="1"/>
      <c r="G81" s="22"/>
      <c r="H81" s="43"/>
      <c r="I81" s="42"/>
      <c r="J81" s="25"/>
      <c r="K81" s="18"/>
      <c r="L81" s="1"/>
      <c r="M81" s="43"/>
      <c r="N81" s="42"/>
      <c r="O81" s="1"/>
      <c r="P81" s="1"/>
      <c r="Q81" s="1"/>
      <c r="R81" s="1"/>
      <c r="S81" s="124"/>
      <c r="T81" s="122"/>
      <c r="U81" s="1"/>
      <c r="V81" s="124"/>
      <c r="W81" s="122"/>
      <c r="X81" s="1"/>
      <c r="Y81" s="18"/>
      <c r="Z81" s="25"/>
      <c r="AA81" s="25"/>
      <c r="AB81" s="25"/>
      <c r="AC81" s="25"/>
      <c r="AD81" s="25"/>
      <c r="AE81" s="25"/>
      <c r="AF81" s="25"/>
      <c r="AG81" s="25"/>
      <c r="AH81" s="25"/>
      <c r="AI81" s="25"/>
      <c r="AJ81" s="18"/>
      <c r="AK81" s="1"/>
      <c r="AL81" s="1"/>
      <c r="AM81" s="1"/>
      <c r="AN81" s="1"/>
      <c r="AO81" s="10"/>
    </row>
    <row r="82" spans="2:41" x14ac:dyDescent="0.25">
      <c r="B82" s="1"/>
      <c r="C82" s="10"/>
      <c r="D82" s="28"/>
      <c r="E82" s="28"/>
      <c r="F82" s="1"/>
      <c r="G82" s="22"/>
      <c r="H82" s="43"/>
      <c r="I82" s="42"/>
      <c r="J82" s="25"/>
      <c r="K82" s="18"/>
      <c r="L82" s="1"/>
      <c r="M82" s="43"/>
      <c r="N82" s="42"/>
      <c r="O82" s="1"/>
      <c r="P82" s="1"/>
      <c r="Q82" s="1"/>
      <c r="R82" s="1"/>
      <c r="S82" s="124"/>
      <c r="T82" s="122"/>
      <c r="U82" s="1"/>
      <c r="V82" s="124"/>
      <c r="W82" s="122"/>
      <c r="X82" s="1"/>
      <c r="Y82" s="18"/>
      <c r="Z82" s="25"/>
      <c r="AA82" s="25"/>
      <c r="AB82" s="25"/>
      <c r="AC82" s="25"/>
      <c r="AD82" s="25"/>
      <c r="AE82" s="25"/>
      <c r="AF82" s="25"/>
      <c r="AG82" s="25"/>
      <c r="AH82" s="25"/>
      <c r="AI82" s="25"/>
      <c r="AJ82" s="18"/>
      <c r="AK82" s="1"/>
      <c r="AL82" s="1"/>
      <c r="AM82" s="1"/>
      <c r="AN82" s="1"/>
      <c r="AO82" s="10"/>
    </row>
    <row r="83" spans="2:41" x14ac:dyDescent="0.25">
      <c r="B83" s="1"/>
      <c r="C83" s="10"/>
      <c r="D83" s="28"/>
      <c r="E83" s="28"/>
      <c r="F83" s="1"/>
      <c r="G83" s="22"/>
      <c r="H83" s="43"/>
      <c r="I83" s="42"/>
      <c r="J83" s="25"/>
      <c r="K83" s="18"/>
      <c r="L83" s="1"/>
      <c r="M83" s="43"/>
      <c r="N83" s="42"/>
      <c r="O83" s="1"/>
      <c r="P83" s="1"/>
      <c r="Q83" s="1"/>
      <c r="R83" s="1"/>
      <c r="S83" s="124"/>
      <c r="T83" s="122"/>
      <c r="U83" s="1"/>
      <c r="V83" s="124"/>
      <c r="W83" s="122"/>
      <c r="X83" s="1"/>
      <c r="Y83" s="18"/>
      <c r="Z83" s="25"/>
      <c r="AA83" s="25"/>
      <c r="AB83" s="25"/>
      <c r="AC83" s="25"/>
      <c r="AD83" s="25"/>
      <c r="AE83" s="25"/>
      <c r="AF83" s="25"/>
      <c r="AG83" s="25"/>
      <c r="AH83" s="25"/>
      <c r="AI83" s="25"/>
      <c r="AJ83" s="18"/>
      <c r="AK83" s="1"/>
      <c r="AL83" s="1"/>
      <c r="AM83" s="1"/>
      <c r="AN83" s="1"/>
      <c r="AO83" s="10"/>
    </row>
    <row r="84" spans="2:41" x14ac:dyDescent="0.25">
      <c r="B84" s="1"/>
      <c r="C84" s="10"/>
      <c r="D84" s="28"/>
      <c r="E84" s="28"/>
      <c r="F84" s="1"/>
      <c r="G84" s="22"/>
      <c r="H84" s="43"/>
      <c r="I84" s="42"/>
      <c r="J84" s="25"/>
      <c r="K84" s="18"/>
      <c r="L84" s="1"/>
      <c r="M84" s="43"/>
      <c r="N84" s="42"/>
      <c r="O84" s="1"/>
      <c r="P84" s="1"/>
      <c r="Q84" s="1"/>
      <c r="R84" s="1"/>
      <c r="S84" s="124"/>
      <c r="T84" s="122"/>
      <c r="U84" s="1"/>
      <c r="V84" s="124"/>
      <c r="W84" s="122"/>
      <c r="X84" s="1"/>
      <c r="Y84" s="18"/>
      <c r="Z84" s="25"/>
      <c r="AA84" s="25"/>
      <c r="AB84" s="25"/>
      <c r="AC84" s="25"/>
      <c r="AD84" s="25"/>
      <c r="AE84" s="25"/>
      <c r="AF84" s="25"/>
      <c r="AG84" s="25"/>
      <c r="AH84" s="25"/>
      <c r="AI84" s="25"/>
      <c r="AJ84" s="18"/>
      <c r="AK84" s="1"/>
      <c r="AL84" s="1"/>
      <c r="AM84" s="1"/>
      <c r="AN84" s="1"/>
      <c r="AO84" s="10"/>
    </row>
    <row r="85" spans="2:41" x14ac:dyDescent="0.25">
      <c r="B85" s="1"/>
      <c r="C85" s="10"/>
      <c r="D85" s="28"/>
      <c r="E85" s="28"/>
      <c r="F85" s="1"/>
      <c r="G85" s="22"/>
      <c r="H85" s="43"/>
      <c r="I85" s="42"/>
      <c r="J85" s="25"/>
      <c r="K85" s="18"/>
      <c r="L85" s="1"/>
      <c r="M85" s="43"/>
      <c r="N85" s="42"/>
      <c r="O85" s="1"/>
      <c r="P85" s="1"/>
      <c r="Q85" s="1"/>
      <c r="R85" s="1"/>
      <c r="S85" s="124"/>
      <c r="T85" s="122"/>
      <c r="U85" s="1"/>
      <c r="V85" s="124"/>
      <c r="W85" s="122"/>
      <c r="X85" s="1"/>
      <c r="Y85" s="18"/>
      <c r="Z85" s="25"/>
      <c r="AA85" s="25"/>
      <c r="AB85" s="25"/>
      <c r="AC85" s="25"/>
      <c r="AD85" s="25"/>
      <c r="AE85" s="25"/>
      <c r="AF85" s="25"/>
      <c r="AG85" s="25"/>
      <c r="AH85" s="25"/>
      <c r="AI85" s="25"/>
      <c r="AJ85" s="18"/>
      <c r="AK85" s="1"/>
      <c r="AL85" s="1"/>
      <c r="AM85" s="1"/>
      <c r="AN85" s="1"/>
      <c r="AO85" s="10"/>
    </row>
    <row r="86" spans="2:41" x14ac:dyDescent="0.25">
      <c r="B86" s="1"/>
      <c r="C86" s="10"/>
      <c r="D86" s="28"/>
      <c r="E86" s="28"/>
      <c r="F86" s="1"/>
      <c r="G86" s="22"/>
      <c r="H86" s="43"/>
      <c r="I86" s="42"/>
      <c r="J86" s="25"/>
      <c r="K86" s="18"/>
      <c r="L86" s="1"/>
      <c r="M86" s="43"/>
      <c r="N86" s="42"/>
      <c r="O86" s="1"/>
      <c r="P86" s="1"/>
      <c r="Q86" s="1"/>
      <c r="R86" s="1"/>
      <c r="S86" s="124"/>
      <c r="T86" s="122"/>
      <c r="U86" s="1"/>
      <c r="V86" s="124"/>
      <c r="W86" s="122"/>
      <c r="X86" s="1"/>
      <c r="Y86" s="18"/>
      <c r="Z86" s="25"/>
      <c r="AA86" s="25"/>
      <c r="AB86" s="25"/>
      <c r="AC86" s="25"/>
      <c r="AD86" s="25"/>
      <c r="AE86" s="25"/>
      <c r="AF86" s="25"/>
      <c r="AG86" s="25"/>
      <c r="AH86" s="25"/>
      <c r="AI86" s="25"/>
      <c r="AJ86" s="18"/>
      <c r="AK86" s="1"/>
      <c r="AL86" s="1"/>
      <c r="AM86" s="1"/>
      <c r="AN86" s="1"/>
      <c r="AO86" s="10"/>
    </row>
    <row r="87" spans="2:41" x14ac:dyDescent="0.25">
      <c r="B87" s="1"/>
      <c r="C87" s="10"/>
      <c r="D87" s="28"/>
      <c r="E87" s="28"/>
      <c r="F87" s="1"/>
      <c r="G87" s="22"/>
      <c r="H87" s="43"/>
      <c r="I87" s="42"/>
      <c r="J87" s="25"/>
      <c r="K87" s="18"/>
      <c r="L87" s="1"/>
      <c r="M87" s="43"/>
      <c r="N87" s="42"/>
      <c r="O87" s="1"/>
      <c r="P87" s="1"/>
      <c r="Q87" s="1"/>
      <c r="R87" s="1"/>
      <c r="S87" s="124"/>
      <c r="T87" s="122"/>
      <c r="U87" s="1"/>
      <c r="V87" s="124"/>
      <c r="W87" s="122"/>
      <c r="X87" s="1"/>
      <c r="Y87" s="18"/>
      <c r="Z87" s="25"/>
      <c r="AA87" s="25"/>
      <c r="AB87" s="25"/>
      <c r="AC87" s="25"/>
      <c r="AD87" s="25"/>
      <c r="AE87" s="25"/>
      <c r="AF87" s="25"/>
      <c r="AG87" s="25"/>
      <c r="AH87" s="25"/>
      <c r="AI87" s="25"/>
      <c r="AJ87" s="18"/>
      <c r="AK87" s="1"/>
      <c r="AL87" s="1"/>
      <c r="AM87" s="1"/>
      <c r="AN87" s="1"/>
      <c r="AO87" s="10"/>
    </row>
    <row r="88" spans="2:41" x14ac:dyDescent="0.25">
      <c r="B88" s="1"/>
      <c r="C88" s="10"/>
      <c r="D88" s="28"/>
      <c r="E88" s="28"/>
      <c r="F88" s="1"/>
      <c r="G88" s="22"/>
      <c r="H88" s="43"/>
      <c r="I88" s="42"/>
      <c r="J88" s="25"/>
      <c r="K88" s="18"/>
      <c r="L88" s="1"/>
      <c r="M88" s="43"/>
      <c r="N88" s="42"/>
      <c r="O88" s="1"/>
      <c r="P88" s="1"/>
      <c r="Q88" s="1"/>
      <c r="R88" s="1"/>
      <c r="S88" s="124"/>
      <c r="T88" s="122"/>
      <c r="U88" s="1"/>
      <c r="V88" s="124"/>
      <c r="W88" s="122"/>
      <c r="X88" s="1"/>
      <c r="Y88" s="18"/>
      <c r="Z88" s="25"/>
      <c r="AA88" s="25"/>
      <c r="AB88" s="25"/>
      <c r="AC88" s="25"/>
      <c r="AD88" s="25"/>
      <c r="AE88" s="25"/>
      <c r="AF88" s="25"/>
      <c r="AG88" s="25"/>
      <c r="AH88" s="25"/>
      <c r="AI88" s="25"/>
      <c r="AJ88" s="18"/>
      <c r="AK88" s="1"/>
      <c r="AL88" s="1"/>
      <c r="AM88" s="1"/>
      <c r="AN88" s="1"/>
      <c r="AO88" s="10"/>
    </row>
    <row r="89" spans="2:41" x14ac:dyDescent="0.25">
      <c r="B89" s="1"/>
      <c r="C89" s="10"/>
      <c r="D89" s="28"/>
      <c r="E89" s="28"/>
      <c r="F89" s="1"/>
      <c r="G89" s="22"/>
      <c r="H89" s="43"/>
      <c r="I89" s="42"/>
      <c r="J89" s="25"/>
      <c r="K89" s="18"/>
      <c r="L89" s="1"/>
      <c r="M89" s="43"/>
      <c r="N89" s="42"/>
      <c r="O89" s="1"/>
      <c r="P89" s="1"/>
      <c r="Q89" s="1"/>
      <c r="R89" s="1"/>
      <c r="S89" s="124"/>
      <c r="T89" s="122"/>
      <c r="U89" s="1"/>
      <c r="V89" s="124"/>
      <c r="W89" s="122"/>
      <c r="X89" s="1"/>
      <c r="Y89" s="18"/>
      <c r="Z89" s="25"/>
      <c r="AA89" s="25"/>
      <c r="AB89" s="25"/>
      <c r="AC89" s="25"/>
      <c r="AD89" s="25"/>
      <c r="AE89" s="25"/>
      <c r="AF89" s="25"/>
      <c r="AG89" s="25"/>
      <c r="AH89" s="25"/>
      <c r="AI89" s="25"/>
      <c r="AJ89" s="18"/>
      <c r="AK89" s="1"/>
      <c r="AL89" s="1"/>
      <c r="AM89" s="1"/>
      <c r="AN89" s="1"/>
      <c r="AO89" s="10"/>
    </row>
    <row r="90" spans="2:41" x14ac:dyDescent="0.25">
      <c r="B90" s="1"/>
      <c r="C90" s="10"/>
      <c r="D90" s="28"/>
      <c r="E90" s="28"/>
      <c r="F90" s="1"/>
      <c r="G90" s="22"/>
      <c r="H90" s="43"/>
      <c r="I90" s="42"/>
      <c r="J90" s="25"/>
      <c r="K90" s="18"/>
      <c r="L90" s="1"/>
      <c r="M90" s="43"/>
      <c r="N90" s="42"/>
      <c r="O90" s="1"/>
      <c r="P90" s="1"/>
      <c r="Q90" s="1"/>
      <c r="R90" s="1"/>
      <c r="S90" s="124"/>
      <c r="T90" s="122"/>
      <c r="U90" s="1"/>
      <c r="V90" s="124"/>
      <c r="W90" s="122"/>
      <c r="X90" s="1"/>
      <c r="Y90" s="18"/>
      <c r="Z90" s="25"/>
      <c r="AA90" s="25"/>
      <c r="AB90" s="25"/>
      <c r="AC90" s="25"/>
      <c r="AD90" s="25"/>
      <c r="AE90" s="25"/>
      <c r="AF90" s="25"/>
      <c r="AG90" s="25"/>
      <c r="AH90" s="25"/>
      <c r="AI90" s="25"/>
      <c r="AJ90" s="18"/>
      <c r="AK90" s="1"/>
      <c r="AL90" s="1"/>
      <c r="AM90" s="1"/>
      <c r="AN90" s="1"/>
      <c r="AO90" s="10"/>
    </row>
    <row r="91" spans="2:41" x14ac:dyDescent="0.25">
      <c r="B91" s="1"/>
      <c r="C91" s="10"/>
      <c r="D91" s="28"/>
      <c r="E91" s="28"/>
      <c r="F91" s="1"/>
      <c r="G91" s="22"/>
      <c r="H91" s="43"/>
      <c r="I91" s="42"/>
      <c r="J91" s="25"/>
      <c r="K91" s="18"/>
      <c r="L91" s="1"/>
      <c r="M91" s="43"/>
      <c r="N91" s="42"/>
      <c r="O91" s="1"/>
      <c r="P91" s="1"/>
      <c r="Q91" s="1"/>
      <c r="R91" s="1"/>
      <c r="S91" s="124"/>
      <c r="T91" s="122"/>
      <c r="U91" s="1"/>
      <c r="V91" s="124"/>
      <c r="W91" s="122"/>
      <c r="X91" s="1"/>
      <c r="Y91" s="18"/>
      <c r="Z91" s="25"/>
      <c r="AA91" s="25"/>
      <c r="AB91" s="25"/>
      <c r="AC91" s="25"/>
      <c r="AD91" s="25"/>
      <c r="AE91" s="25"/>
      <c r="AF91" s="25"/>
      <c r="AG91" s="25"/>
      <c r="AH91" s="25"/>
      <c r="AI91" s="25"/>
      <c r="AJ91" s="18"/>
      <c r="AK91" s="1"/>
      <c r="AL91" s="1"/>
      <c r="AM91" s="1"/>
      <c r="AN91" s="1"/>
      <c r="AO91" s="10"/>
    </row>
    <row r="92" spans="2:41" x14ac:dyDescent="0.25">
      <c r="B92" s="1"/>
      <c r="C92" s="10"/>
      <c r="D92" s="28"/>
      <c r="E92" s="28"/>
      <c r="F92" s="1"/>
      <c r="G92" s="22"/>
      <c r="H92" s="43"/>
      <c r="I92" s="42"/>
      <c r="J92" s="25"/>
      <c r="K92" s="18"/>
      <c r="L92" s="1"/>
      <c r="M92" s="43"/>
      <c r="N92" s="42"/>
      <c r="O92" s="1"/>
      <c r="P92" s="1"/>
      <c r="Q92" s="1"/>
      <c r="R92" s="1"/>
      <c r="S92" s="124"/>
      <c r="T92" s="122"/>
      <c r="U92" s="1"/>
      <c r="V92" s="124"/>
      <c r="W92" s="122"/>
      <c r="X92" s="1"/>
      <c r="Y92" s="18"/>
      <c r="Z92" s="25"/>
      <c r="AA92" s="25"/>
      <c r="AB92" s="25"/>
      <c r="AC92" s="25"/>
      <c r="AD92" s="25"/>
      <c r="AE92" s="25"/>
      <c r="AF92" s="25"/>
      <c r="AG92" s="25"/>
      <c r="AH92" s="25"/>
      <c r="AI92" s="25"/>
      <c r="AJ92" s="18"/>
      <c r="AK92" s="1"/>
      <c r="AL92" s="1"/>
      <c r="AM92" s="1"/>
      <c r="AN92" s="1"/>
      <c r="AO92" s="10"/>
    </row>
    <row r="93" spans="2:41" x14ac:dyDescent="0.25">
      <c r="B93" s="1"/>
      <c r="C93" s="10"/>
      <c r="D93" s="28"/>
      <c r="E93" s="28"/>
      <c r="F93" s="1"/>
      <c r="G93" s="22"/>
      <c r="H93" s="43"/>
      <c r="I93" s="42"/>
      <c r="J93" s="25"/>
      <c r="K93" s="18"/>
      <c r="L93" s="1"/>
      <c r="M93" s="43"/>
      <c r="N93" s="42"/>
      <c r="O93" s="1"/>
      <c r="P93" s="1"/>
      <c r="Q93" s="1"/>
      <c r="R93" s="1"/>
      <c r="S93" s="124"/>
      <c r="T93" s="122"/>
      <c r="U93" s="1"/>
      <c r="V93" s="124"/>
      <c r="W93" s="122"/>
      <c r="X93" s="1"/>
      <c r="Y93" s="18"/>
      <c r="Z93" s="25"/>
      <c r="AA93" s="25"/>
      <c r="AB93" s="25"/>
      <c r="AC93" s="25"/>
      <c r="AD93" s="25"/>
      <c r="AE93" s="25"/>
      <c r="AF93" s="25"/>
      <c r="AG93" s="25"/>
      <c r="AH93" s="25"/>
      <c r="AI93" s="25"/>
      <c r="AJ93" s="18"/>
      <c r="AK93" s="1"/>
      <c r="AL93" s="1"/>
      <c r="AM93" s="1"/>
      <c r="AN93" s="1"/>
      <c r="AO93" s="10"/>
    </row>
    <row r="94" spans="2:41" x14ac:dyDescent="0.25">
      <c r="B94" s="1"/>
      <c r="C94" s="10"/>
      <c r="D94" s="28"/>
      <c r="E94" s="28"/>
      <c r="F94" s="1"/>
      <c r="G94" s="22"/>
      <c r="H94" s="43"/>
      <c r="I94" s="42"/>
      <c r="J94" s="25"/>
      <c r="K94" s="18"/>
      <c r="L94" s="1"/>
      <c r="M94" s="43"/>
      <c r="N94" s="42"/>
      <c r="O94" s="1"/>
      <c r="P94" s="1"/>
      <c r="Q94" s="1"/>
      <c r="R94" s="1"/>
      <c r="S94" s="124"/>
      <c r="T94" s="122"/>
      <c r="U94" s="1"/>
      <c r="V94" s="124"/>
      <c r="W94" s="122"/>
      <c r="X94" s="1"/>
      <c r="Y94" s="18"/>
      <c r="Z94" s="25"/>
      <c r="AA94" s="25"/>
      <c r="AB94" s="25"/>
      <c r="AC94" s="25"/>
      <c r="AD94" s="25"/>
      <c r="AE94" s="25"/>
      <c r="AF94" s="25"/>
      <c r="AG94" s="25"/>
      <c r="AH94" s="25"/>
      <c r="AI94" s="25"/>
      <c r="AJ94" s="18"/>
      <c r="AK94" s="1"/>
      <c r="AL94" s="1"/>
      <c r="AM94" s="1"/>
      <c r="AN94" s="1"/>
      <c r="AO94" s="10"/>
    </row>
    <row r="95" spans="2:41" x14ac:dyDescent="0.25">
      <c r="B95" s="1"/>
      <c r="C95" s="10"/>
      <c r="D95" s="28"/>
      <c r="E95" s="28"/>
      <c r="F95" s="1"/>
      <c r="G95" s="22"/>
      <c r="H95" s="43"/>
      <c r="I95" s="42"/>
      <c r="J95" s="25"/>
      <c r="K95" s="18"/>
      <c r="L95" s="1"/>
      <c r="M95" s="43"/>
      <c r="N95" s="42"/>
      <c r="O95" s="1"/>
      <c r="P95" s="1"/>
      <c r="Q95" s="1"/>
      <c r="R95" s="1"/>
      <c r="S95" s="124"/>
      <c r="T95" s="122"/>
      <c r="U95" s="1"/>
      <c r="V95" s="124"/>
      <c r="W95" s="122"/>
      <c r="X95" s="1"/>
      <c r="Y95" s="18"/>
      <c r="Z95" s="25"/>
      <c r="AA95" s="25"/>
      <c r="AB95" s="25"/>
      <c r="AC95" s="25"/>
      <c r="AD95" s="25"/>
      <c r="AE95" s="25"/>
      <c r="AF95" s="25"/>
      <c r="AG95" s="25"/>
      <c r="AH95" s="25"/>
      <c r="AI95" s="25"/>
      <c r="AJ95" s="18"/>
      <c r="AK95" s="1"/>
      <c r="AL95" s="1"/>
      <c r="AM95" s="1"/>
      <c r="AN95" s="1"/>
      <c r="AO95" s="10"/>
    </row>
    <row r="96" spans="2:41" x14ac:dyDescent="0.25">
      <c r="B96" s="1"/>
      <c r="C96" s="10"/>
      <c r="D96" s="28"/>
      <c r="E96" s="28"/>
      <c r="F96" s="1"/>
      <c r="G96" s="22"/>
      <c r="H96" s="43"/>
      <c r="I96" s="42"/>
      <c r="J96" s="25"/>
      <c r="K96" s="18"/>
      <c r="L96" s="1"/>
      <c r="M96" s="43"/>
      <c r="N96" s="42"/>
      <c r="O96" s="1"/>
      <c r="P96" s="1"/>
      <c r="Q96" s="1"/>
      <c r="R96" s="1"/>
      <c r="S96" s="124"/>
      <c r="T96" s="122"/>
      <c r="U96" s="1"/>
      <c r="V96" s="124"/>
      <c r="W96" s="122"/>
      <c r="X96" s="1"/>
      <c r="Y96" s="18"/>
      <c r="Z96" s="25"/>
      <c r="AA96" s="25"/>
      <c r="AB96" s="25"/>
      <c r="AC96" s="25"/>
      <c r="AD96" s="25"/>
      <c r="AE96" s="25"/>
      <c r="AF96" s="25"/>
      <c r="AG96" s="25"/>
      <c r="AH96" s="25"/>
      <c r="AI96" s="25"/>
      <c r="AJ96" s="18"/>
      <c r="AK96" s="1"/>
      <c r="AL96" s="1"/>
      <c r="AM96" s="1"/>
      <c r="AN96" s="1"/>
      <c r="AO96" s="10"/>
    </row>
    <row r="97" spans="2:41" x14ac:dyDescent="0.25">
      <c r="B97" s="1"/>
      <c r="C97" s="10"/>
      <c r="D97" s="28"/>
      <c r="E97" s="28"/>
      <c r="F97" s="1"/>
      <c r="G97" s="22"/>
      <c r="H97" s="43"/>
      <c r="I97" s="42"/>
      <c r="J97" s="25"/>
      <c r="K97" s="18"/>
      <c r="L97" s="1"/>
      <c r="M97" s="43"/>
      <c r="N97" s="42"/>
      <c r="O97" s="1"/>
      <c r="P97" s="1"/>
      <c r="Q97" s="1"/>
      <c r="R97" s="1"/>
      <c r="S97" s="124"/>
      <c r="T97" s="122"/>
      <c r="U97" s="1"/>
      <c r="V97" s="124"/>
      <c r="W97" s="122"/>
      <c r="X97" s="1"/>
      <c r="Y97" s="18"/>
      <c r="Z97" s="25"/>
      <c r="AA97" s="25"/>
      <c r="AB97" s="25"/>
      <c r="AC97" s="25"/>
      <c r="AD97" s="25"/>
      <c r="AE97" s="25"/>
      <c r="AF97" s="25"/>
      <c r="AG97" s="25"/>
      <c r="AH97" s="25"/>
      <c r="AI97" s="25"/>
      <c r="AJ97" s="18"/>
      <c r="AK97" s="1"/>
      <c r="AL97" s="1"/>
      <c r="AM97" s="1"/>
      <c r="AN97" s="1"/>
      <c r="AO97" s="10"/>
    </row>
    <row r="98" spans="2:41" x14ac:dyDescent="0.25">
      <c r="B98" s="1"/>
      <c r="C98" s="10"/>
      <c r="D98" s="28"/>
      <c r="E98" s="28"/>
      <c r="F98" s="1"/>
      <c r="G98" s="22"/>
      <c r="H98" s="43"/>
      <c r="I98" s="42"/>
      <c r="J98" s="25"/>
      <c r="K98" s="18"/>
      <c r="L98" s="1"/>
      <c r="M98" s="43"/>
      <c r="N98" s="42"/>
      <c r="O98" s="1"/>
      <c r="P98" s="1"/>
      <c r="Q98" s="1"/>
      <c r="R98" s="1"/>
      <c r="S98" s="124"/>
      <c r="T98" s="122"/>
      <c r="U98" s="1"/>
      <c r="V98" s="124"/>
      <c r="W98" s="122"/>
      <c r="X98" s="1"/>
      <c r="Y98" s="18"/>
      <c r="Z98" s="25"/>
      <c r="AA98" s="25"/>
      <c r="AB98" s="25"/>
      <c r="AC98" s="25"/>
      <c r="AD98" s="25"/>
      <c r="AE98" s="25"/>
      <c r="AF98" s="25"/>
      <c r="AG98" s="25"/>
      <c r="AH98" s="25"/>
      <c r="AI98" s="25"/>
      <c r="AJ98" s="18"/>
      <c r="AK98" s="1"/>
      <c r="AL98" s="1"/>
      <c r="AM98" s="1"/>
      <c r="AN98" s="1"/>
      <c r="AO98" s="10"/>
    </row>
    <row r="99" spans="2:41" x14ac:dyDescent="0.25">
      <c r="B99" s="1"/>
      <c r="C99" s="10"/>
      <c r="D99" s="28"/>
      <c r="E99" s="28"/>
      <c r="F99" s="1"/>
      <c r="G99" s="22"/>
      <c r="H99" s="43"/>
      <c r="I99" s="42"/>
      <c r="J99" s="25"/>
      <c r="K99" s="18"/>
      <c r="L99" s="1"/>
      <c r="M99" s="43"/>
      <c r="N99" s="42"/>
      <c r="O99" s="1"/>
      <c r="P99" s="1"/>
      <c r="Q99" s="1"/>
      <c r="R99" s="1"/>
      <c r="S99" s="124"/>
      <c r="T99" s="122"/>
      <c r="U99" s="1"/>
      <c r="V99" s="124"/>
      <c r="W99" s="122"/>
      <c r="X99" s="1"/>
      <c r="Y99" s="18"/>
      <c r="Z99" s="25"/>
      <c r="AA99" s="25"/>
      <c r="AB99" s="25"/>
      <c r="AC99" s="25"/>
      <c r="AD99" s="25"/>
      <c r="AE99" s="25"/>
      <c r="AF99" s="25"/>
      <c r="AG99" s="25"/>
      <c r="AH99" s="25"/>
      <c r="AI99" s="25"/>
      <c r="AJ99" s="18"/>
      <c r="AK99" s="1"/>
      <c r="AL99" s="1"/>
      <c r="AM99" s="1"/>
      <c r="AN99" s="1"/>
      <c r="AO99" s="10"/>
    </row>
    <row r="100" spans="2:41" x14ac:dyDescent="0.25">
      <c r="B100" s="1"/>
      <c r="C100" s="10"/>
      <c r="D100" s="28"/>
      <c r="E100" s="28"/>
      <c r="F100" s="1"/>
      <c r="G100" s="22"/>
      <c r="H100" s="43"/>
      <c r="I100" s="42"/>
      <c r="J100" s="25"/>
      <c r="K100" s="18"/>
      <c r="L100" s="1"/>
      <c r="M100" s="43"/>
      <c r="N100" s="42"/>
      <c r="O100" s="1"/>
      <c r="P100" s="1"/>
      <c r="Q100" s="1"/>
      <c r="R100" s="1"/>
      <c r="S100" s="124"/>
      <c r="T100" s="122"/>
      <c r="U100" s="1"/>
      <c r="V100" s="124"/>
      <c r="W100" s="122"/>
      <c r="X100" s="1"/>
      <c r="Y100" s="18"/>
      <c r="Z100" s="25"/>
      <c r="AA100" s="25"/>
      <c r="AB100" s="25"/>
      <c r="AC100" s="25"/>
      <c r="AD100" s="25"/>
      <c r="AE100" s="25"/>
      <c r="AF100" s="25"/>
      <c r="AG100" s="25"/>
      <c r="AH100" s="25"/>
      <c r="AI100" s="25"/>
      <c r="AJ100" s="18"/>
      <c r="AK100" s="1"/>
      <c r="AL100" s="1"/>
      <c r="AM100" s="1"/>
      <c r="AN100" s="1"/>
      <c r="AO100" s="10"/>
    </row>
    <row r="101" spans="2:41" x14ac:dyDescent="0.25">
      <c r="B101" s="1"/>
      <c r="C101" s="10"/>
      <c r="D101" s="28"/>
      <c r="E101" s="28"/>
      <c r="F101" s="1"/>
      <c r="G101" s="22"/>
      <c r="H101" s="43"/>
      <c r="I101" s="42"/>
      <c r="J101" s="25"/>
      <c r="K101" s="18"/>
      <c r="L101" s="1"/>
      <c r="M101" s="43"/>
      <c r="N101" s="42"/>
      <c r="O101" s="1"/>
      <c r="P101" s="1"/>
      <c r="Q101" s="1"/>
      <c r="R101" s="1"/>
      <c r="S101" s="124"/>
      <c r="T101" s="122"/>
      <c r="U101" s="1"/>
      <c r="V101" s="124"/>
      <c r="W101" s="122"/>
      <c r="X101" s="1"/>
      <c r="Y101" s="18"/>
      <c r="Z101" s="25"/>
      <c r="AA101" s="25"/>
      <c r="AB101" s="25"/>
      <c r="AC101" s="25"/>
      <c r="AD101" s="25"/>
      <c r="AE101" s="25"/>
      <c r="AF101" s="25"/>
      <c r="AG101" s="25"/>
      <c r="AH101" s="25"/>
      <c r="AI101" s="25"/>
      <c r="AJ101" s="18"/>
      <c r="AK101" s="1"/>
      <c r="AL101" s="1"/>
      <c r="AM101" s="1"/>
      <c r="AN101" s="1"/>
      <c r="AO101" s="10"/>
    </row>
    <row r="102" spans="2:41" x14ac:dyDescent="0.25">
      <c r="B102" s="1"/>
      <c r="C102" s="10"/>
      <c r="D102" s="28"/>
      <c r="E102" s="28"/>
      <c r="F102" s="1"/>
      <c r="G102" s="22"/>
      <c r="H102" s="43"/>
      <c r="I102" s="42"/>
      <c r="J102" s="25"/>
      <c r="K102" s="18"/>
      <c r="L102" s="1"/>
      <c r="M102" s="43"/>
      <c r="N102" s="42"/>
      <c r="O102" s="1"/>
      <c r="P102" s="1"/>
      <c r="Q102" s="1"/>
      <c r="R102" s="1"/>
      <c r="S102" s="124"/>
      <c r="T102" s="122"/>
      <c r="U102" s="1"/>
      <c r="V102" s="124"/>
      <c r="W102" s="122"/>
      <c r="X102" s="1"/>
      <c r="Y102" s="18"/>
      <c r="Z102" s="25"/>
      <c r="AA102" s="25"/>
      <c r="AB102" s="25"/>
      <c r="AC102" s="25"/>
      <c r="AD102" s="25"/>
      <c r="AE102" s="25"/>
      <c r="AF102" s="25"/>
      <c r="AG102" s="25"/>
      <c r="AH102" s="25"/>
      <c r="AI102" s="25"/>
      <c r="AJ102" s="18"/>
      <c r="AK102" s="1"/>
      <c r="AL102" s="1"/>
      <c r="AM102" s="1"/>
      <c r="AN102" s="1"/>
      <c r="AO102" s="10"/>
    </row>
    <row r="103" spans="2:41" x14ac:dyDescent="0.25">
      <c r="B103" s="1"/>
      <c r="C103" s="10"/>
      <c r="D103" s="28"/>
      <c r="E103" s="28"/>
      <c r="F103" s="1"/>
      <c r="G103" s="22"/>
      <c r="H103" s="43"/>
      <c r="I103" s="42"/>
      <c r="J103" s="25"/>
      <c r="K103" s="18"/>
      <c r="L103" s="1"/>
      <c r="M103" s="43"/>
      <c r="N103" s="42"/>
      <c r="O103" s="1"/>
      <c r="P103" s="1"/>
      <c r="Q103" s="1"/>
      <c r="R103" s="1"/>
      <c r="S103" s="124"/>
      <c r="T103" s="122"/>
      <c r="U103" s="1"/>
      <c r="V103" s="124"/>
      <c r="W103" s="122"/>
      <c r="X103" s="1"/>
      <c r="Y103" s="18"/>
      <c r="Z103" s="25"/>
      <c r="AA103" s="25"/>
      <c r="AB103" s="25"/>
      <c r="AC103" s="25"/>
      <c r="AD103" s="25"/>
      <c r="AE103" s="25"/>
      <c r="AF103" s="25"/>
      <c r="AG103" s="25"/>
      <c r="AH103" s="25"/>
      <c r="AI103" s="25"/>
      <c r="AJ103" s="18"/>
      <c r="AK103" s="1"/>
      <c r="AL103" s="1"/>
      <c r="AM103" s="1"/>
      <c r="AN103" s="1"/>
      <c r="AO103" s="10"/>
    </row>
    <row r="104" spans="2:41" x14ac:dyDescent="0.25">
      <c r="B104" s="1"/>
      <c r="C104" s="10"/>
      <c r="D104" s="28"/>
      <c r="E104" s="28"/>
      <c r="F104" s="1"/>
      <c r="G104" s="22"/>
      <c r="H104" s="43"/>
      <c r="I104" s="42"/>
      <c r="J104" s="25"/>
      <c r="K104" s="18"/>
      <c r="L104" s="1"/>
      <c r="M104" s="43"/>
      <c r="N104" s="42"/>
      <c r="O104" s="1"/>
      <c r="P104" s="1"/>
      <c r="Q104" s="1"/>
      <c r="R104" s="1"/>
      <c r="S104" s="124"/>
      <c r="T104" s="122"/>
      <c r="U104" s="1"/>
      <c r="V104" s="124"/>
      <c r="W104" s="122"/>
      <c r="X104" s="1"/>
      <c r="Y104" s="18"/>
      <c r="Z104" s="25"/>
      <c r="AA104" s="25"/>
      <c r="AB104" s="25"/>
      <c r="AC104" s="25"/>
      <c r="AD104" s="25"/>
      <c r="AE104" s="25"/>
      <c r="AF104" s="25"/>
      <c r="AG104" s="25"/>
      <c r="AH104" s="25"/>
      <c r="AI104" s="25"/>
      <c r="AJ104" s="18"/>
      <c r="AK104" s="1"/>
      <c r="AL104" s="1"/>
      <c r="AM104" s="1"/>
      <c r="AN104" s="1"/>
      <c r="AO104" s="10"/>
    </row>
    <row r="105" spans="2:41" x14ac:dyDescent="0.25">
      <c r="B105" s="1"/>
      <c r="C105" s="10"/>
      <c r="D105" s="28"/>
      <c r="E105" s="28"/>
      <c r="F105" s="1"/>
      <c r="G105" s="22"/>
      <c r="H105" s="43"/>
      <c r="I105" s="42"/>
      <c r="J105" s="25"/>
      <c r="K105" s="18"/>
      <c r="L105" s="1"/>
      <c r="M105" s="43"/>
      <c r="N105" s="42"/>
      <c r="O105" s="1"/>
      <c r="P105" s="1"/>
      <c r="Q105" s="1"/>
      <c r="R105" s="1"/>
      <c r="S105" s="124"/>
      <c r="T105" s="122"/>
      <c r="U105" s="1"/>
      <c r="V105" s="124"/>
      <c r="W105" s="122"/>
      <c r="X105" s="1"/>
      <c r="Y105" s="18"/>
      <c r="Z105" s="25"/>
      <c r="AA105" s="25"/>
      <c r="AB105" s="25"/>
      <c r="AC105" s="25"/>
      <c r="AD105" s="25"/>
      <c r="AE105" s="25"/>
      <c r="AF105" s="25"/>
      <c r="AG105" s="25"/>
      <c r="AH105" s="25"/>
      <c r="AI105" s="25"/>
      <c r="AJ105" s="18"/>
      <c r="AK105" s="1"/>
      <c r="AL105" s="1"/>
      <c r="AM105" s="1"/>
      <c r="AN105" s="1"/>
      <c r="AO105" s="10"/>
    </row>
    <row r="106" spans="2:41" x14ac:dyDescent="0.25">
      <c r="B106" s="1"/>
      <c r="C106" s="10"/>
      <c r="D106" s="28"/>
      <c r="E106" s="28"/>
      <c r="F106" s="1"/>
      <c r="G106" s="22"/>
      <c r="H106" s="43"/>
      <c r="I106" s="42"/>
      <c r="J106" s="25"/>
      <c r="K106" s="18"/>
      <c r="L106" s="1"/>
      <c r="M106" s="43"/>
      <c r="N106" s="42"/>
      <c r="O106" s="1"/>
      <c r="P106" s="1"/>
      <c r="Q106" s="1"/>
      <c r="R106" s="1"/>
      <c r="S106" s="124"/>
      <c r="T106" s="122"/>
      <c r="U106" s="1"/>
      <c r="V106" s="124"/>
      <c r="W106" s="122"/>
      <c r="X106" s="1"/>
      <c r="Y106" s="18"/>
      <c r="Z106" s="25"/>
      <c r="AA106" s="25"/>
      <c r="AB106" s="25"/>
      <c r="AC106" s="25"/>
      <c r="AD106" s="25"/>
      <c r="AE106" s="25"/>
      <c r="AF106" s="25"/>
      <c r="AG106" s="25"/>
      <c r="AH106" s="25"/>
      <c r="AI106" s="25"/>
      <c r="AJ106" s="18"/>
      <c r="AK106" s="1"/>
      <c r="AL106" s="1"/>
      <c r="AM106" s="1"/>
      <c r="AN106" s="1"/>
      <c r="AO106" s="10"/>
    </row>
    <row r="107" spans="2:41" x14ac:dyDescent="0.25">
      <c r="B107" s="1"/>
      <c r="C107" s="10"/>
      <c r="D107" s="28"/>
      <c r="E107" s="28"/>
      <c r="F107" s="1"/>
      <c r="G107" s="22"/>
      <c r="H107" s="43"/>
      <c r="I107" s="42"/>
      <c r="J107" s="25"/>
      <c r="K107" s="18"/>
      <c r="L107" s="1"/>
      <c r="M107" s="43"/>
      <c r="N107" s="42"/>
      <c r="O107" s="1"/>
      <c r="P107" s="1"/>
      <c r="Q107" s="1"/>
      <c r="R107" s="1"/>
      <c r="S107" s="124"/>
      <c r="T107" s="122"/>
      <c r="U107" s="1"/>
      <c r="V107" s="124"/>
      <c r="W107" s="122"/>
      <c r="X107" s="1"/>
      <c r="Y107" s="18"/>
      <c r="Z107" s="25"/>
      <c r="AA107" s="25"/>
      <c r="AB107" s="25"/>
      <c r="AC107" s="25"/>
      <c r="AD107" s="25"/>
      <c r="AE107" s="25"/>
      <c r="AF107" s="25"/>
      <c r="AG107" s="25"/>
      <c r="AH107" s="25"/>
      <c r="AI107" s="25"/>
      <c r="AJ107" s="18"/>
      <c r="AK107" s="1"/>
      <c r="AL107" s="1"/>
      <c r="AM107" s="1"/>
      <c r="AN107" s="1"/>
      <c r="AO107" s="10"/>
    </row>
    <row r="108" spans="2:41" x14ac:dyDescent="0.25">
      <c r="B108" s="1"/>
      <c r="C108" s="10"/>
      <c r="D108" s="28"/>
      <c r="E108" s="28"/>
      <c r="F108" s="1"/>
      <c r="G108" s="22"/>
      <c r="H108" s="43"/>
      <c r="I108" s="42"/>
      <c r="J108" s="25"/>
      <c r="K108" s="18"/>
      <c r="L108" s="1"/>
      <c r="M108" s="43"/>
      <c r="N108" s="42"/>
      <c r="O108" s="1"/>
      <c r="P108" s="1"/>
      <c r="Q108" s="1"/>
      <c r="R108" s="1"/>
      <c r="S108" s="124"/>
      <c r="T108" s="122"/>
      <c r="U108" s="1"/>
      <c r="V108" s="124"/>
      <c r="W108" s="122"/>
      <c r="X108" s="1"/>
      <c r="Y108" s="18"/>
      <c r="Z108" s="25"/>
      <c r="AA108" s="25"/>
      <c r="AB108" s="25"/>
      <c r="AC108" s="25"/>
      <c r="AD108" s="25"/>
      <c r="AE108" s="25"/>
      <c r="AF108" s="25"/>
      <c r="AG108" s="25"/>
      <c r="AH108" s="25"/>
      <c r="AI108" s="25"/>
      <c r="AJ108" s="18"/>
      <c r="AK108" s="1"/>
      <c r="AL108" s="1"/>
      <c r="AM108" s="1"/>
      <c r="AN108" s="1"/>
      <c r="AO108" s="10"/>
    </row>
    <row r="109" spans="2:41" x14ac:dyDescent="0.25">
      <c r="B109" s="1"/>
      <c r="C109" s="10"/>
      <c r="D109" s="28"/>
      <c r="E109" s="28"/>
      <c r="F109" s="1"/>
      <c r="G109" s="22"/>
      <c r="H109" s="43"/>
      <c r="I109" s="42"/>
      <c r="J109" s="25"/>
      <c r="K109" s="18"/>
      <c r="L109" s="1"/>
      <c r="M109" s="43"/>
      <c r="N109" s="42"/>
      <c r="O109" s="1"/>
      <c r="P109" s="1"/>
      <c r="Q109" s="1"/>
      <c r="R109" s="1"/>
      <c r="S109" s="124"/>
      <c r="T109" s="122"/>
      <c r="U109" s="1"/>
      <c r="V109" s="124"/>
      <c r="W109" s="122"/>
      <c r="X109" s="1"/>
      <c r="Y109" s="18"/>
      <c r="Z109" s="25"/>
      <c r="AA109" s="25"/>
      <c r="AB109" s="25"/>
      <c r="AC109" s="25"/>
      <c r="AD109" s="25"/>
      <c r="AE109" s="25"/>
      <c r="AF109" s="25"/>
      <c r="AG109" s="25"/>
      <c r="AH109" s="25"/>
      <c r="AI109" s="25"/>
      <c r="AJ109" s="18"/>
      <c r="AK109" s="1"/>
      <c r="AL109" s="1"/>
      <c r="AM109" s="1"/>
      <c r="AN109" s="1"/>
      <c r="AO109" s="10"/>
    </row>
    <row r="110" spans="2:41" x14ac:dyDescent="0.25">
      <c r="B110" s="1"/>
      <c r="C110" s="10"/>
      <c r="D110" s="28"/>
      <c r="E110" s="28"/>
      <c r="F110" s="1"/>
      <c r="G110" s="22"/>
      <c r="H110" s="43"/>
      <c r="I110" s="42"/>
      <c r="J110" s="25"/>
      <c r="K110" s="18"/>
      <c r="L110" s="1"/>
      <c r="M110" s="43"/>
      <c r="N110" s="42"/>
      <c r="O110" s="1"/>
      <c r="P110" s="1"/>
      <c r="Q110" s="1"/>
      <c r="R110" s="1"/>
      <c r="S110" s="124"/>
      <c r="T110" s="122"/>
      <c r="U110" s="1"/>
      <c r="V110" s="124"/>
      <c r="W110" s="122"/>
      <c r="X110" s="1"/>
      <c r="Y110" s="18"/>
      <c r="Z110" s="25"/>
      <c r="AA110" s="25"/>
      <c r="AB110" s="25"/>
      <c r="AC110" s="25"/>
      <c r="AD110" s="25"/>
      <c r="AE110" s="25"/>
      <c r="AF110" s="25"/>
      <c r="AG110" s="25"/>
      <c r="AH110" s="25"/>
      <c r="AI110" s="25"/>
      <c r="AJ110" s="18"/>
      <c r="AK110" s="1"/>
      <c r="AL110" s="1"/>
      <c r="AM110" s="1"/>
      <c r="AN110" s="1"/>
      <c r="AO110" s="10"/>
    </row>
    <row r="111" spans="2:41" x14ac:dyDescent="0.25">
      <c r="B111" s="1"/>
      <c r="C111" s="10"/>
      <c r="D111" s="28"/>
      <c r="E111" s="28"/>
      <c r="F111" s="1"/>
      <c r="G111" s="22"/>
      <c r="H111" s="43"/>
      <c r="I111" s="42"/>
      <c r="J111" s="25"/>
      <c r="K111" s="18"/>
      <c r="L111" s="1"/>
      <c r="M111" s="43"/>
      <c r="N111" s="42"/>
      <c r="O111" s="1"/>
      <c r="P111" s="1"/>
      <c r="Q111" s="1"/>
      <c r="R111" s="1"/>
      <c r="S111" s="124"/>
      <c r="T111" s="122"/>
      <c r="U111" s="1"/>
      <c r="V111" s="124"/>
      <c r="W111" s="122"/>
      <c r="X111" s="1"/>
      <c r="Y111" s="18"/>
      <c r="Z111" s="25"/>
      <c r="AA111" s="25"/>
      <c r="AB111" s="25"/>
      <c r="AC111" s="25"/>
      <c r="AD111" s="25"/>
      <c r="AE111" s="25"/>
      <c r="AF111" s="25"/>
      <c r="AG111" s="25"/>
      <c r="AH111" s="25"/>
      <c r="AI111" s="25"/>
      <c r="AJ111" s="18"/>
      <c r="AK111" s="1"/>
      <c r="AL111" s="1"/>
      <c r="AM111" s="1"/>
      <c r="AN111" s="1"/>
      <c r="AO111" s="10"/>
    </row>
    <row r="112" spans="2:41" x14ac:dyDescent="0.25">
      <c r="B112" s="1"/>
      <c r="C112" s="10"/>
      <c r="D112" s="28"/>
      <c r="E112" s="28"/>
      <c r="F112" s="1"/>
      <c r="G112" s="22"/>
      <c r="H112" s="43"/>
      <c r="I112" s="42"/>
      <c r="J112" s="25"/>
      <c r="K112" s="18"/>
      <c r="L112" s="1"/>
      <c r="M112" s="43"/>
      <c r="N112" s="42"/>
      <c r="O112" s="1"/>
      <c r="P112" s="1"/>
      <c r="Q112" s="1"/>
      <c r="R112" s="1"/>
      <c r="S112" s="124"/>
      <c r="T112" s="122"/>
      <c r="U112" s="1"/>
      <c r="V112" s="124"/>
      <c r="W112" s="122"/>
      <c r="X112" s="1"/>
      <c r="Y112" s="18"/>
      <c r="Z112" s="25"/>
      <c r="AA112" s="25"/>
      <c r="AB112" s="25"/>
      <c r="AC112" s="25"/>
      <c r="AD112" s="25"/>
      <c r="AE112" s="25"/>
      <c r="AF112" s="25"/>
      <c r="AG112" s="25"/>
      <c r="AH112" s="25"/>
      <c r="AI112" s="25"/>
      <c r="AJ112" s="18"/>
      <c r="AK112" s="1"/>
      <c r="AL112" s="1"/>
      <c r="AM112" s="1"/>
      <c r="AN112" s="1"/>
      <c r="AO112" s="10"/>
    </row>
    <row r="113" spans="2:41" x14ac:dyDescent="0.25">
      <c r="B113" s="1"/>
      <c r="C113" s="10"/>
      <c r="D113" s="28"/>
      <c r="E113" s="28"/>
      <c r="F113" s="1"/>
      <c r="G113" s="22"/>
      <c r="H113" s="43"/>
      <c r="I113" s="42"/>
      <c r="J113" s="25"/>
      <c r="K113" s="18"/>
      <c r="L113" s="1"/>
      <c r="M113" s="43"/>
      <c r="N113" s="42"/>
      <c r="O113" s="1"/>
      <c r="P113" s="1"/>
      <c r="Q113" s="1"/>
      <c r="R113" s="1"/>
      <c r="S113" s="124"/>
      <c r="T113" s="122"/>
      <c r="U113" s="1"/>
      <c r="V113" s="124"/>
      <c r="W113" s="122"/>
      <c r="X113" s="1"/>
      <c r="Y113" s="18"/>
      <c r="Z113" s="25"/>
      <c r="AA113" s="25"/>
      <c r="AB113" s="25"/>
      <c r="AC113" s="25"/>
      <c r="AD113" s="25"/>
      <c r="AE113" s="25"/>
      <c r="AF113" s="25"/>
      <c r="AG113" s="25"/>
      <c r="AH113" s="25"/>
      <c r="AI113" s="25"/>
      <c r="AJ113" s="18"/>
      <c r="AK113" s="1"/>
      <c r="AL113" s="1"/>
      <c r="AM113" s="1"/>
      <c r="AN113" s="1"/>
      <c r="AO113" s="10"/>
    </row>
    <row r="114" spans="2:41" x14ac:dyDescent="0.25">
      <c r="B114" s="1"/>
      <c r="C114" s="10"/>
      <c r="D114" s="28"/>
      <c r="E114" s="28"/>
      <c r="F114" s="1"/>
      <c r="G114" s="22"/>
      <c r="H114" s="43"/>
      <c r="I114" s="42"/>
      <c r="J114" s="25"/>
      <c r="K114" s="18"/>
      <c r="L114" s="1"/>
      <c r="M114" s="43"/>
      <c r="N114" s="42"/>
      <c r="O114" s="1"/>
      <c r="P114" s="1"/>
      <c r="Q114" s="1"/>
      <c r="R114" s="1"/>
      <c r="S114" s="124"/>
      <c r="T114" s="122"/>
      <c r="U114" s="1"/>
      <c r="V114" s="124"/>
      <c r="W114" s="122"/>
      <c r="X114" s="1"/>
      <c r="Y114" s="18"/>
      <c r="Z114" s="25"/>
      <c r="AA114" s="25"/>
      <c r="AB114" s="25"/>
      <c r="AC114" s="25"/>
      <c r="AD114" s="25"/>
      <c r="AE114" s="25"/>
      <c r="AF114" s="25"/>
      <c r="AG114" s="25"/>
      <c r="AH114" s="25"/>
      <c r="AI114" s="25"/>
      <c r="AJ114" s="18"/>
      <c r="AK114" s="1"/>
      <c r="AL114" s="1"/>
      <c r="AM114" s="1"/>
      <c r="AN114" s="1"/>
      <c r="AO114" s="10"/>
    </row>
    <row r="115" spans="2:41" x14ac:dyDescent="0.25">
      <c r="B115" s="1"/>
      <c r="C115" s="10"/>
      <c r="D115" s="28"/>
      <c r="E115" s="28"/>
      <c r="F115" s="1"/>
      <c r="G115" s="22"/>
      <c r="H115" s="43"/>
      <c r="I115" s="42"/>
      <c r="J115" s="25"/>
      <c r="K115" s="18"/>
      <c r="L115" s="1"/>
      <c r="M115" s="43"/>
      <c r="N115" s="42"/>
      <c r="O115" s="1"/>
      <c r="P115" s="1"/>
      <c r="Q115" s="1"/>
      <c r="R115" s="1"/>
      <c r="S115" s="124"/>
      <c r="T115" s="122"/>
      <c r="U115" s="1"/>
      <c r="V115" s="124"/>
      <c r="W115" s="122"/>
      <c r="X115" s="1"/>
      <c r="Y115" s="18"/>
      <c r="Z115" s="25"/>
      <c r="AA115" s="25"/>
      <c r="AB115" s="25"/>
      <c r="AC115" s="25"/>
      <c r="AD115" s="25"/>
      <c r="AE115" s="25"/>
      <c r="AF115" s="25"/>
      <c r="AG115" s="25"/>
      <c r="AH115" s="25"/>
      <c r="AI115" s="25"/>
      <c r="AJ115" s="18"/>
      <c r="AK115" s="1"/>
      <c r="AL115" s="1"/>
      <c r="AM115" s="1"/>
      <c r="AN115" s="1"/>
      <c r="AO115" s="10"/>
    </row>
    <row r="116" spans="2:41" x14ac:dyDescent="0.25">
      <c r="B116" s="1"/>
      <c r="C116" s="10"/>
      <c r="D116" s="28"/>
      <c r="E116" s="28"/>
      <c r="F116" s="1"/>
      <c r="G116" s="22"/>
      <c r="H116" s="43"/>
      <c r="I116" s="42"/>
      <c r="J116" s="25"/>
      <c r="K116" s="18"/>
      <c r="L116" s="1"/>
      <c r="M116" s="43"/>
      <c r="N116" s="42"/>
      <c r="O116" s="1"/>
      <c r="P116" s="1"/>
      <c r="Q116" s="1"/>
      <c r="R116" s="1"/>
      <c r="S116" s="124"/>
      <c r="T116" s="122"/>
      <c r="U116" s="1"/>
      <c r="V116" s="124"/>
      <c r="W116" s="122"/>
      <c r="X116" s="1"/>
      <c r="Y116" s="18"/>
      <c r="Z116" s="25"/>
      <c r="AA116" s="25"/>
      <c r="AB116" s="25"/>
      <c r="AC116" s="25"/>
      <c r="AD116" s="25"/>
      <c r="AE116" s="25"/>
      <c r="AF116" s="25"/>
      <c r="AG116" s="25"/>
      <c r="AH116" s="25"/>
      <c r="AI116" s="25"/>
      <c r="AJ116" s="18"/>
      <c r="AK116" s="1"/>
      <c r="AL116" s="1"/>
      <c r="AM116" s="1"/>
      <c r="AN116" s="1"/>
      <c r="AO116" s="10"/>
    </row>
    <row r="117" spans="2:41" x14ac:dyDescent="0.25">
      <c r="B117" s="1"/>
      <c r="C117" s="10"/>
      <c r="D117" s="28"/>
      <c r="E117" s="28"/>
      <c r="F117" s="1"/>
      <c r="G117" s="22"/>
      <c r="H117" s="43"/>
      <c r="I117" s="42"/>
      <c r="J117" s="25"/>
      <c r="K117" s="18"/>
      <c r="L117" s="1"/>
      <c r="M117" s="43"/>
      <c r="N117" s="42"/>
      <c r="O117" s="1"/>
      <c r="P117" s="1"/>
      <c r="Q117" s="1"/>
      <c r="R117" s="1"/>
      <c r="S117" s="124"/>
      <c r="T117" s="122"/>
      <c r="U117" s="1"/>
      <c r="V117" s="124"/>
      <c r="W117" s="122"/>
      <c r="X117" s="1"/>
      <c r="Y117" s="18"/>
      <c r="Z117" s="25"/>
      <c r="AA117" s="25"/>
      <c r="AB117" s="25"/>
      <c r="AC117" s="25"/>
      <c r="AD117" s="25"/>
      <c r="AE117" s="25"/>
      <c r="AF117" s="25"/>
      <c r="AG117" s="25"/>
      <c r="AH117" s="25"/>
      <c r="AI117" s="25"/>
      <c r="AJ117" s="18"/>
      <c r="AK117" s="1"/>
      <c r="AL117" s="1"/>
      <c r="AM117" s="1"/>
      <c r="AN117" s="1"/>
      <c r="AO117" s="10"/>
    </row>
    <row r="118" spans="2:41" x14ac:dyDescent="0.25">
      <c r="B118" s="1"/>
      <c r="C118" s="10"/>
      <c r="D118" s="28"/>
      <c r="E118" s="28"/>
      <c r="F118" s="1"/>
      <c r="G118" s="22"/>
      <c r="H118" s="43"/>
      <c r="I118" s="42"/>
      <c r="J118" s="25"/>
      <c r="K118" s="18"/>
      <c r="L118" s="1"/>
      <c r="M118" s="43"/>
      <c r="N118" s="42"/>
      <c r="O118" s="1"/>
      <c r="P118" s="1"/>
      <c r="Q118" s="1"/>
      <c r="R118" s="1"/>
      <c r="S118" s="124"/>
      <c r="T118" s="122"/>
      <c r="U118" s="1"/>
      <c r="V118" s="124"/>
      <c r="W118" s="122"/>
      <c r="X118" s="1"/>
      <c r="Y118" s="18"/>
      <c r="Z118" s="25"/>
      <c r="AA118" s="25"/>
      <c r="AB118" s="25"/>
      <c r="AC118" s="25"/>
      <c r="AD118" s="25"/>
      <c r="AE118" s="25"/>
      <c r="AF118" s="25"/>
      <c r="AG118" s="25"/>
      <c r="AH118" s="25"/>
      <c r="AI118" s="25"/>
      <c r="AJ118" s="18"/>
      <c r="AK118" s="1"/>
      <c r="AL118" s="1"/>
      <c r="AM118" s="1"/>
      <c r="AN118" s="1"/>
      <c r="AO118" s="10"/>
    </row>
    <row r="119" spans="2:41" x14ac:dyDescent="0.25">
      <c r="B119" s="1"/>
      <c r="C119" s="10"/>
      <c r="D119" s="28"/>
      <c r="E119" s="28"/>
      <c r="F119" s="1"/>
      <c r="G119" s="22"/>
      <c r="H119" s="43"/>
      <c r="I119" s="42"/>
      <c r="J119" s="25"/>
      <c r="K119" s="18"/>
      <c r="L119" s="1"/>
      <c r="M119" s="43"/>
      <c r="N119" s="42"/>
      <c r="O119" s="1"/>
      <c r="P119" s="1"/>
      <c r="Q119" s="1"/>
      <c r="R119" s="1"/>
      <c r="S119" s="124"/>
      <c r="T119" s="122"/>
      <c r="U119" s="1"/>
      <c r="V119" s="124"/>
      <c r="W119" s="122"/>
      <c r="X119" s="1"/>
      <c r="Y119" s="18"/>
      <c r="Z119" s="25"/>
      <c r="AA119" s="25"/>
      <c r="AB119" s="25"/>
      <c r="AC119" s="25"/>
      <c r="AD119" s="25"/>
      <c r="AE119" s="25"/>
      <c r="AF119" s="25"/>
      <c r="AG119" s="25"/>
      <c r="AH119" s="25"/>
      <c r="AI119" s="25"/>
      <c r="AJ119" s="18"/>
      <c r="AK119" s="1"/>
      <c r="AL119" s="1"/>
      <c r="AM119" s="1"/>
      <c r="AN119" s="1"/>
      <c r="AO119" s="10"/>
    </row>
    <row r="120" spans="2:41" x14ac:dyDescent="0.25">
      <c r="B120" s="1"/>
      <c r="C120" s="10"/>
      <c r="D120" s="28"/>
      <c r="E120" s="28"/>
      <c r="F120" s="1"/>
      <c r="G120" s="22"/>
      <c r="H120" s="43"/>
      <c r="I120" s="42"/>
      <c r="J120" s="25"/>
      <c r="K120" s="18"/>
      <c r="L120" s="1"/>
      <c r="M120" s="43"/>
      <c r="N120" s="42"/>
      <c r="O120" s="1"/>
      <c r="P120" s="1"/>
      <c r="Q120" s="1"/>
      <c r="R120" s="1"/>
      <c r="S120" s="124"/>
      <c r="T120" s="122"/>
      <c r="U120" s="1"/>
      <c r="V120" s="124"/>
      <c r="W120" s="122"/>
      <c r="X120" s="1"/>
      <c r="Y120" s="18"/>
      <c r="Z120" s="25"/>
      <c r="AA120" s="25"/>
      <c r="AB120" s="25"/>
      <c r="AC120" s="25"/>
      <c r="AD120" s="25"/>
      <c r="AE120" s="25"/>
      <c r="AF120" s="25"/>
      <c r="AG120" s="25"/>
      <c r="AH120" s="25"/>
      <c r="AI120" s="25"/>
      <c r="AJ120" s="18"/>
      <c r="AK120" s="1"/>
      <c r="AL120" s="1"/>
      <c r="AM120" s="1"/>
      <c r="AN120" s="1"/>
      <c r="AO120" s="10"/>
    </row>
    <row r="121" spans="2:41" x14ac:dyDescent="0.25">
      <c r="B121" s="1"/>
      <c r="C121" s="10"/>
      <c r="D121" s="28"/>
      <c r="E121" s="28"/>
      <c r="F121" s="1"/>
      <c r="G121" s="22"/>
      <c r="H121" s="43"/>
      <c r="I121" s="42"/>
      <c r="J121" s="25"/>
      <c r="K121" s="18"/>
      <c r="L121" s="1"/>
      <c r="M121" s="43"/>
      <c r="N121" s="42"/>
      <c r="O121" s="1"/>
      <c r="P121" s="1"/>
      <c r="Q121" s="1"/>
      <c r="R121" s="1"/>
      <c r="S121" s="124"/>
      <c r="T121" s="122"/>
      <c r="U121" s="1"/>
      <c r="V121" s="124"/>
      <c r="W121" s="122"/>
      <c r="X121" s="1"/>
      <c r="Y121" s="18"/>
      <c r="Z121" s="25"/>
      <c r="AA121" s="25"/>
      <c r="AB121" s="25"/>
      <c r="AC121" s="25"/>
      <c r="AD121" s="25"/>
      <c r="AE121" s="25"/>
      <c r="AF121" s="25"/>
      <c r="AG121" s="25"/>
      <c r="AH121" s="25"/>
      <c r="AI121" s="25"/>
      <c r="AJ121" s="18"/>
      <c r="AK121" s="1"/>
      <c r="AL121" s="1"/>
      <c r="AM121" s="1"/>
      <c r="AN121" s="1"/>
      <c r="AO121" s="10"/>
    </row>
    <row r="122" spans="2:41" x14ac:dyDescent="0.25">
      <c r="B122" s="1"/>
      <c r="C122" s="10"/>
      <c r="D122" s="28"/>
      <c r="E122" s="28"/>
      <c r="F122" s="1"/>
      <c r="G122" s="22"/>
      <c r="H122" s="43"/>
      <c r="I122" s="42"/>
      <c r="J122" s="25"/>
      <c r="K122" s="18"/>
      <c r="L122" s="1"/>
      <c r="M122" s="43"/>
      <c r="N122" s="42"/>
      <c r="O122" s="1"/>
      <c r="P122" s="1"/>
      <c r="Q122" s="1"/>
      <c r="R122" s="1"/>
      <c r="S122" s="124"/>
      <c r="T122" s="122"/>
      <c r="U122" s="1"/>
      <c r="V122" s="124"/>
      <c r="W122" s="122"/>
      <c r="X122" s="1"/>
      <c r="Y122" s="18"/>
      <c r="Z122" s="25"/>
      <c r="AA122" s="25"/>
      <c r="AB122" s="25"/>
      <c r="AC122" s="25"/>
      <c r="AD122" s="25"/>
      <c r="AE122" s="25"/>
      <c r="AF122" s="25"/>
      <c r="AG122" s="25"/>
      <c r="AH122" s="25"/>
      <c r="AI122" s="25"/>
      <c r="AJ122" s="18"/>
      <c r="AK122" s="1"/>
      <c r="AL122" s="1"/>
      <c r="AM122" s="1"/>
      <c r="AN122" s="1"/>
      <c r="AO122" s="10"/>
    </row>
    <row r="123" spans="2:41" x14ac:dyDescent="0.25">
      <c r="B123" s="1"/>
      <c r="C123" s="10"/>
      <c r="D123" s="28"/>
      <c r="E123" s="28"/>
      <c r="F123" s="1"/>
      <c r="G123" s="22"/>
      <c r="H123" s="43"/>
      <c r="I123" s="42"/>
      <c r="J123" s="25"/>
      <c r="K123" s="18"/>
      <c r="L123" s="1"/>
      <c r="M123" s="43"/>
      <c r="N123" s="42"/>
      <c r="O123" s="1"/>
      <c r="P123" s="1"/>
      <c r="Q123" s="1"/>
      <c r="R123" s="1"/>
      <c r="S123" s="124"/>
      <c r="T123" s="122"/>
      <c r="U123" s="1"/>
      <c r="V123" s="124"/>
      <c r="W123" s="122"/>
      <c r="X123" s="1"/>
      <c r="Y123" s="18"/>
      <c r="Z123" s="25"/>
      <c r="AA123" s="25"/>
      <c r="AB123" s="25"/>
      <c r="AC123" s="25"/>
      <c r="AD123" s="25"/>
      <c r="AE123" s="25"/>
      <c r="AF123" s="25"/>
      <c r="AG123" s="25"/>
      <c r="AH123" s="25"/>
      <c r="AI123" s="25"/>
      <c r="AJ123" s="18"/>
      <c r="AK123" s="1"/>
      <c r="AL123" s="1"/>
      <c r="AM123" s="1"/>
      <c r="AN123" s="1"/>
      <c r="AO123" s="10"/>
    </row>
    <row r="124" spans="2:41" x14ac:dyDescent="0.25">
      <c r="B124" s="1"/>
      <c r="C124" s="10"/>
      <c r="D124" s="28"/>
      <c r="E124" s="28"/>
      <c r="F124" s="1"/>
      <c r="G124" s="22"/>
      <c r="H124" s="43"/>
      <c r="I124" s="42"/>
      <c r="J124" s="25"/>
      <c r="K124" s="18"/>
      <c r="L124" s="1"/>
      <c r="M124" s="43"/>
      <c r="N124" s="42"/>
      <c r="O124" s="1"/>
      <c r="P124" s="1"/>
      <c r="Q124" s="1"/>
      <c r="R124" s="1"/>
      <c r="S124" s="124"/>
      <c r="T124" s="122"/>
      <c r="U124" s="1"/>
      <c r="V124" s="124"/>
      <c r="W124" s="122"/>
      <c r="X124" s="1"/>
      <c r="Y124" s="18"/>
      <c r="Z124" s="25"/>
      <c r="AA124" s="25"/>
      <c r="AB124" s="25"/>
      <c r="AC124" s="25"/>
      <c r="AD124" s="25"/>
      <c r="AE124" s="25"/>
      <c r="AF124" s="25"/>
      <c r="AG124" s="25"/>
      <c r="AH124" s="25"/>
      <c r="AI124" s="25"/>
      <c r="AJ124" s="18"/>
      <c r="AK124" s="1"/>
      <c r="AL124" s="1"/>
      <c r="AM124" s="1"/>
      <c r="AN124" s="1"/>
      <c r="AO124" s="10"/>
    </row>
    <row r="125" spans="2:41" x14ac:dyDescent="0.25">
      <c r="B125" s="1"/>
      <c r="C125" s="10"/>
      <c r="D125" s="28"/>
      <c r="E125" s="28"/>
      <c r="F125" s="1"/>
      <c r="G125" s="22"/>
      <c r="H125" s="43"/>
      <c r="I125" s="42"/>
      <c r="J125" s="25"/>
      <c r="K125" s="18"/>
      <c r="L125" s="1"/>
      <c r="M125" s="43"/>
      <c r="N125" s="42"/>
      <c r="O125" s="1"/>
      <c r="P125" s="1"/>
      <c r="Q125" s="1"/>
      <c r="R125" s="1"/>
      <c r="S125" s="124"/>
      <c r="T125" s="122"/>
      <c r="U125" s="1"/>
      <c r="V125" s="124"/>
      <c r="W125" s="122"/>
      <c r="X125" s="1"/>
      <c r="Y125" s="18"/>
      <c r="Z125" s="25"/>
      <c r="AA125" s="25"/>
      <c r="AB125" s="25"/>
      <c r="AC125" s="25"/>
      <c r="AD125" s="25"/>
      <c r="AE125" s="25"/>
      <c r="AF125" s="25"/>
      <c r="AG125" s="25"/>
      <c r="AH125" s="25"/>
      <c r="AI125" s="25"/>
      <c r="AJ125" s="18"/>
      <c r="AK125" s="1"/>
      <c r="AL125" s="1"/>
      <c r="AM125" s="1"/>
      <c r="AN125" s="1"/>
      <c r="AO125" s="10"/>
    </row>
    <row r="126" spans="2:41" x14ac:dyDescent="0.25">
      <c r="B126" s="1"/>
      <c r="C126" s="10"/>
      <c r="D126" s="28"/>
      <c r="E126" s="28"/>
      <c r="F126" s="1"/>
      <c r="G126" s="22"/>
      <c r="H126" s="43"/>
      <c r="I126" s="42"/>
      <c r="J126" s="25"/>
      <c r="K126" s="18"/>
      <c r="L126" s="1"/>
      <c r="M126" s="43"/>
      <c r="N126" s="42"/>
      <c r="O126" s="1"/>
      <c r="P126" s="1"/>
      <c r="Q126" s="1"/>
      <c r="R126" s="1"/>
      <c r="S126" s="124"/>
      <c r="T126" s="122"/>
      <c r="U126" s="1"/>
      <c r="V126" s="124"/>
      <c r="W126" s="122"/>
      <c r="X126" s="1"/>
      <c r="Y126" s="18"/>
      <c r="Z126" s="25"/>
      <c r="AA126" s="25"/>
      <c r="AB126" s="25"/>
      <c r="AC126" s="25"/>
      <c r="AD126" s="25"/>
      <c r="AE126" s="25"/>
      <c r="AF126" s="25"/>
      <c r="AG126" s="25"/>
      <c r="AH126" s="25"/>
      <c r="AI126" s="25"/>
      <c r="AJ126" s="18"/>
      <c r="AK126" s="1"/>
      <c r="AL126" s="1"/>
      <c r="AM126" s="1"/>
      <c r="AN126" s="1"/>
      <c r="AO126" s="10"/>
    </row>
    <row r="127" spans="2:41" x14ac:dyDescent="0.25">
      <c r="B127" s="1"/>
      <c r="C127" s="10"/>
      <c r="D127" s="28"/>
      <c r="E127" s="28"/>
      <c r="F127" s="1"/>
      <c r="G127" s="22"/>
      <c r="H127" s="43"/>
      <c r="I127" s="42"/>
      <c r="J127" s="25"/>
      <c r="K127" s="18"/>
      <c r="L127" s="1"/>
      <c r="M127" s="43"/>
      <c r="N127" s="42"/>
      <c r="O127" s="1"/>
      <c r="P127" s="1"/>
      <c r="Q127" s="1"/>
      <c r="R127" s="1"/>
      <c r="S127" s="124"/>
      <c r="T127" s="122"/>
      <c r="U127" s="1"/>
      <c r="V127" s="124"/>
      <c r="W127" s="122"/>
      <c r="X127" s="1"/>
      <c r="Y127" s="18"/>
      <c r="Z127" s="25"/>
      <c r="AA127" s="25"/>
      <c r="AB127" s="25"/>
      <c r="AC127" s="25"/>
      <c r="AD127" s="25"/>
      <c r="AE127" s="25"/>
      <c r="AF127" s="25"/>
      <c r="AG127" s="25"/>
      <c r="AH127" s="25"/>
      <c r="AI127" s="25"/>
      <c r="AJ127" s="18"/>
      <c r="AK127" s="1"/>
      <c r="AL127" s="1"/>
      <c r="AM127" s="1"/>
      <c r="AN127" s="1"/>
      <c r="AO127" s="10"/>
    </row>
    <row r="128" spans="2:41" x14ac:dyDescent="0.25">
      <c r="B128" s="1"/>
      <c r="C128" s="10"/>
      <c r="D128" s="28"/>
      <c r="E128" s="28"/>
      <c r="F128" s="1"/>
      <c r="G128" s="22"/>
      <c r="H128" s="43"/>
      <c r="I128" s="42"/>
      <c r="J128" s="25"/>
      <c r="K128" s="18"/>
      <c r="L128" s="1"/>
      <c r="M128" s="43"/>
      <c r="N128" s="42"/>
      <c r="O128" s="1"/>
      <c r="P128" s="1"/>
      <c r="Q128" s="1"/>
      <c r="R128" s="1"/>
      <c r="S128" s="124"/>
      <c r="T128" s="122"/>
      <c r="U128" s="1"/>
      <c r="V128" s="124"/>
      <c r="W128" s="122"/>
      <c r="X128" s="1"/>
      <c r="Y128" s="18"/>
      <c r="Z128" s="25"/>
      <c r="AA128" s="25"/>
      <c r="AB128" s="25"/>
      <c r="AC128" s="25"/>
      <c r="AD128" s="25"/>
      <c r="AE128" s="25"/>
      <c r="AF128" s="25"/>
      <c r="AG128" s="25"/>
      <c r="AH128" s="25"/>
      <c r="AI128" s="25"/>
      <c r="AJ128" s="18"/>
      <c r="AK128" s="1"/>
      <c r="AL128" s="1"/>
      <c r="AM128" s="1"/>
      <c r="AN128" s="1"/>
      <c r="AO128" s="10"/>
    </row>
    <row r="129" spans="2:41" x14ac:dyDescent="0.25">
      <c r="B129" s="1"/>
      <c r="C129" s="10"/>
      <c r="D129" s="28"/>
      <c r="E129" s="28"/>
      <c r="F129" s="1"/>
      <c r="G129" s="22"/>
      <c r="H129" s="43"/>
      <c r="I129" s="42"/>
      <c r="J129" s="25"/>
      <c r="K129" s="18"/>
      <c r="L129" s="1"/>
      <c r="M129" s="43"/>
      <c r="N129" s="42"/>
      <c r="O129" s="1"/>
      <c r="P129" s="1"/>
      <c r="Q129" s="1"/>
      <c r="R129" s="1"/>
      <c r="S129" s="124"/>
      <c r="T129" s="122"/>
      <c r="U129" s="1"/>
      <c r="V129" s="124"/>
      <c r="W129" s="122"/>
      <c r="X129" s="1"/>
      <c r="Y129" s="18"/>
      <c r="Z129" s="25"/>
      <c r="AA129" s="25"/>
      <c r="AB129" s="25"/>
      <c r="AC129" s="25"/>
      <c r="AD129" s="25"/>
      <c r="AE129" s="25"/>
      <c r="AF129" s="25"/>
      <c r="AG129" s="25"/>
      <c r="AH129" s="25"/>
      <c r="AI129" s="25"/>
      <c r="AJ129" s="18"/>
      <c r="AK129" s="1"/>
      <c r="AL129" s="1"/>
      <c r="AM129" s="1"/>
      <c r="AN129" s="1"/>
      <c r="AO129" s="10"/>
    </row>
    <row r="130" spans="2:41" x14ac:dyDescent="0.25">
      <c r="B130" s="1"/>
      <c r="C130" s="10"/>
      <c r="D130" s="28"/>
      <c r="E130" s="28"/>
      <c r="F130" s="1"/>
      <c r="G130" s="22"/>
      <c r="H130" s="43"/>
      <c r="I130" s="42"/>
      <c r="J130" s="25"/>
      <c r="K130" s="18"/>
      <c r="L130" s="1"/>
      <c r="M130" s="43"/>
      <c r="N130" s="42"/>
      <c r="O130" s="1"/>
      <c r="P130" s="1"/>
      <c r="Q130" s="1"/>
      <c r="R130" s="1"/>
      <c r="S130" s="124"/>
      <c r="T130" s="122"/>
      <c r="U130" s="1"/>
      <c r="V130" s="124"/>
      <c r="W130" s="122"/>
      <c r="X130" s="1"/>
      <c r="Y130" s="18"/>
      <c r="Z130" s="25"/>
      <c r="AA130" s="25"/>
      <c r="AB130" s="25"/>
      <c r="AC130" s="25"/>
      <c r="AD130" s="25"/>
      <c r="AE130" s="25"/>
      <c r="AF130" s="25"/>
      <c r="AG130" s="25"/>
      <c r="AH130" s="25"/>
      <c r="AI130" s="25"/>
      <c r="AJ130" s="18"/>
      <c r="AK130" s="1"/>
      <c r="AL130" s="1"/>
      <c r="AM130" s="1"/>
      <c r="AN130" s="1"/>
      <c r="AO130" s="10"/>
    </row>
    <row r="131" spans="2:41" x14ac:dyDescent="0.25">
      <c r="B131" s="1"/>
      <c r="C131" s="10"/>
      <c r="D131" s="28"/>
      <c r="E131" s="28"/>
      <c r="F131" s="1"/>
      <c r="G131" s="22"/>
      <c r="H131" s="43"/>
      <c r="I131" s="42"/>
      <c r="J131" s="25"/>
      <c r="K131" s="18"/>
      <c r="L131" s="1"/>
      <c r="M131" s="43"/>
      <c r="N131" s="42"/>
      <c r="O131" s="1"/>
      <c r="P131" s="1"/>
      <c r="Q131" s="1"/>
      <c r="R131" s="1"/>
      <c r="S131" s="124"/>
      <c r="T131" s="122"/>
      <c r="U131" s="1"/>
      <c r="V131" s="124"/>
      <c r="W131" s="122"/>
      <c r="X131" s="1"/>
      <c r="Y131" s="18"/>
      <c r="Z131" s="25"/>
      <c r="AA131" s="25"/>
      <c r="AB131" s="25"/>
      <c r="AC131" s="25"/>
      <c r="AD131" s="25"/>
      <c r="AE131" s="25"/>
      <c r="AF131" s="25"/>
      <c r="AG131" s="25"/>
      <c r="AH131" s="25"/>
      <c r="AI131" s="25"/>
      <c r="AJ131" s="18"/>
      <c r="AK131" s="1"/>
      <c r="AL131" s="1"/>
      <c r="AM131" s="1"/>
      <c r="AN131" s="1"/>
      <c r="AO131" s="10"/>
    </row>
    <row r="132" spans="2:41" x14ac:dyDescent="0.25">
      <c r="B132" s="1"/>
      <c r="C132" s="10"/>
      <c r="D132" s="28"/>
      <c r="E132" s="28"/>
      <c r="F132" s="1"/>
      <c r="G132" s="22"/>
      <c r="H132" s="43"/>
      <c r="I132" s="42"/>
      <c r="J132" s="25"/>
      <c r="K132" s="18"/>
      <c r="L132" s="1"/>
      <c r="M132" s="43"/>
      <c r="N132" s="42"/>
      <c r="O132" s="1"/>
      <c r="P132" s="1"/>
      <c r="Q132" s="1"/>
      <c r="R132" s="1"/>
      <c r="S132" s="124"/>
      <c r="T132" s="122"/>
      <c r="U132" s="1"/>
      <c r="V132" s="124"/>
      <c r="W132" s="122"/>
      <c r="X132" s="1"/>
      <c r="Y132" s="18"/>
      <c r="Z132" s="25"/>
      <c r="AA132" s="25"/>
      <c r="AB132" s="25"/>
      <c r="AC132" s="25"/>
      <c r="AD132" s="25"/>
      <c r="AE132" s="25"/>
      <c r="AF132" s="25"/>
      <c r="AG132" s="25"/>
      <c r="AH132" s="25"/>
      <c r="AI132" s="25"/>
      <c r="AJ132" s="18"/>
      <c r="AK132" s="1"/>
      <c r="AL132" s="1"/>
      <c r="AM132" s="1"/>
      <c r="AN132" s="1"/>
      <c r="AO132" s="10"/>
    </row>
    <row r="133" spans="2:41" x14ac:dyDescent="0.25">
      <c r="B133" s="1"/>
      <c r="C133" s="10"/>
      <c r="D133" s="28"/>
      <c r="E133" s="28"/>
      <c r="F133" s="1"/>
      <c r="G133" s="22"/>
      <c r="H133" s="43"/>
      <c r="I133" s="42"/>
      <c r="J133" s="25"/>
      <c r="K133" s="18"/>
      <c r="L133" s="1"/>
      <c r="M133" s="43"/>
      <c r="N133" s="42"/>
      <c r="O133" s="1"/>
      <c r="P133" s="1"/>
      <c r="Q133" s="1"/>
      <c r="R133" s="1"/>
      <c r="S133" s="124"/>
      <c r="T133" s="122"/>
      <c r="U133" s="1"/>
      <c r="V133" s="124"/>
      <c r="W133" s="122"/>
      <c r="X133" s="1"/>
      <c r="Y133" s="18"/>
      <c r="Z133" s="25"/>
      <c r="AA133" s="25"/>
      <c r="AB133" s="25"/>
      <c r="AC133" s="25"/>
      <c r="AD133" s="25"/>
      <c r="AE133" s="25"/>
      <c r="AF133" s="25"/>
      <c r="AG133" s="25"/>
      <c r="AH133" s="25"/>
      <c r="AI133" s="25"/>
      <c r="AJ133" s="18"/>
      <c r="AK133" s="1"/>
      <c r="AL133" s="1"/>
      <c r="AM133" s="1"/>
      <c r="AN133" s="1"/>
      <c r="AO133" s="10"/>
    </row>
    <row r="134" spans="2:41" x14ac:dyDescent="0.25">
      <c r="B134" s="1"/>
      <c r="C134" s="10"/>
      <c r="D134" s="28"/>
      <c r="E134" s="28"/>
      <c r="F134" s="1"/>
      <c r="G134" s="22"/>
      <c r="H134" s="43"/>
      <c r="I134" s="42"/>
      <c r="J134" s="25"/>
      <c r="K134" s="18"/>
      <c r="L134" s="1"/>
      <c r="M134" s="43"/>
      <c r="N134" s="42"/>
      <c r="O134" s="1"/>
      <c r="P134" s="1"/>
      <c r="Q134" s="1"/>
      <c r="R134" s="1"/>
      <c r="S134" s="124"/>
      <c r="T134" s="122"/>
      <c r="U134" s="1"/>
      <c r="V134" s="124"/>
      <c r="W134" s="122"/>
      <c r="X134" s="1"/>
      <c r="Y134" s="18"/>
      <c r="Z134" s="25"/>
      <c r="AA134" s="25"/>
      <c r="AB134" s="25"/>
      <c r="AC134" s="25"/>
      <c r="AD134" s="25"/>
      <c r="AE134" s="25"/>
      <c r="AF134" s="25"/>
      <c r="AG134" s="25"/>
      <c r="AH134" s="25"/>
      <c r="AI134" s="25"/>
      <c r="AJ134" s="18"/>
      <c r="AK134" s="1"/>
      <c r="AL134" s="1"/>
      <c r="AM134" s="1"/>
      <c r="AN134" s="1"/>
      <c r="AO134" s="10"/>
    </row>
    <row r="135" spans="2:41" x14ac:dyDescent="0.25">
      <c r="B135" s="1"/>
      <c r="C135" s="10"/>
      <c r="D135" s="28"/>
      <c r="E135" s="28"/>
      <c r="F135" s="1"/>
      <c r="G135" s="22"/>
      <c r="H135" s="43"/>
      <c r="I135" s="42"/>
      <c r="J135" s="25"/>
      <c r="K135" s="18"/>
      <c r="L135" s="1"/>
      <c r="M135" s="43"/>
      <c r="N135" s="42"/>
      <c r="O135" s="1"/>
      <c r="P135" s="1"/>
      <c r="Q135" s="1"/>
      <c r="R135" s="1"/>
      <c r="S135" s="124"/>
      <c r="T135" s="122"/>
      <c r="U135" s="1"/>
      <c r="V135" s="124"/>
      <c r="W135" s="122"/>
      <c r="X135" s="1"/>
      <c r="Y135" s="18"/>
      <c r="Z135" s="25"/>
      <c r="AA135" s="25"/>
      <c r="AB135" s="25"/>
      <c r="AC135" s="25"/>
      <c r="AD135" s="25"/>
      <c r="AE135" s="25"/>
      <c r="AF135" s="25"/>
      <c r="AG135" s="25"/>
      <c r="AH135" s="25"/>
      <c r="AI135" s="25"/>
      <c r="AJ135" s="18"/>
      <c r="AK135" s="1"/>
      <c r="AL135" s="1"/>
      <c r="AM135" s="1"/>
      <c r="AN135" s="1"/>
      <c r="AO135" s="10"/>
    </row>
    <row r="136" spans="2:41" x14ac:dyDescent="0.25">
      <c r="B136" s="1"/>
      <c r="C136" s="10"/>
      <c r="D136" s="28"/>
      <c r="E136" s="28"/>
      <c r="F136" s="1"/>
      <c r="G136" s="22"/>
      <c r="H136" s="43"/>
      <c r="I136" s="42"/>
      <c r="J136" s="25"/>
      <c r="K136" s="18"/>
      <c r="L136" s="1"/>
      <c r="M136" s="43"/>
      <c r="N136" s="42"/>
      <c r="O136" s="1"/>
      <c r="P136" s="1"/>
      <c r="Q136" s="1"/>
      <c r="R136" s="1"/>
      <c r="S136" s="124"/>
      <c r="T136" s="122"/>
      <c r="U136" s="1"/>
      <c r="V136" s="124"/>
      <c r="W136" s="122"/>
      <c r="X136" s="1"/>
      <c r="Y136" s="18"/>
      <c r="Z136" s="25"/>
      <c r="AA136" s="25"/>
      <c r="AB136" s="25"/>
      <c r="AC136" s="25"/>
      <c r="AD136" s="25"/>
      <c r="AE136" s="25"/>
      <c r="AF136" s="25"/>
      <c r="AG136" s="25"/>
      <c r="AH136" s="25"/>
      <c r="AI136" s="25"/>
      <c r="AJ136" s="18"/>
      <c r="AK136" s="1"/>
      <c r="AL136" s="1"/>
      <c r="AM136" s="1"/>
      <c r="AN136" s="1"/>
      <c r="AO136" s="10"/>
    </row>
    <row r="137" spans="2:41" x14ac:dyDescent="0.25">
      <c r="B137" s="1"/>
      <c r="C137" s="10"/>
      <c r="D137" s="28"/>
      <c r="E137" s="28"/>
      <c r="F137" s="1"/>
      <c r="G137" s="22"/>
      <c r="H137" s="43"/>
      <c r="I137" s="42"/>
      <c r="J137" s="25"/>
      <c r="K137" s="18"/>
      <c r="L137" s="1"/>
      <c r="M137" s="43"/>
      <c r="N137" s="42"/>
      <c r="O137" s="1"/>
      <c r="P137" s="1"/>
      <c r="Q137" s="1"/>
      <c r="R137" s="1"/>
      <c r="S137" s="124"/>
      <c r="T137" s="122"/>
      <c r="U137" s="1"/>
      <c r="V137" s="124"/>
      <c r="W137" s="122"/>
      <c r="X137" s="1"/>
      <c r="Y137" s="18"/>
      <c r="Z137" s="25"/>
      <c r="AA137" s="25"/>
      <c r="AB137" s="25"/>
      <c r="AC137" s="25"/>
      <c r="AD137" s="25"/>
      <c r="AE137" s="25"/>
      <c r="AF137" s="25"/>
      <c r="AG137" s="25"/>
      <c r="AH137" s="25"/>
      <c r="AI137" s="25"/>
      <c r="AJ137" s="18"/>
      <c r="AK137" s="1"/>
      <c r="AL137" s="1"/>
      <c r="AM137" s="1"/>
      <c r="AN137" s="1"/>
      <c r="AO137" s="10"/>
    </row>
    <row r="138" spans="2:41" x14ac:dyDescent="0.25">
      <c r="B138" s="1"/>
      <c r="C138" s="10"/>
      <c r="D138" s="28"/>
      <c r="E138" s="28"/>
      <c r="F138" s="1"/>
      <c r="G138" s="22"/>
      <c r="H138" s="43"/>
      <c r="I138" s="42"/>
      <c r="J138" s="25"/>
      <c r="K138" s="18"/>
      <c r="L138" s="1"/>
      <c r="M138" s="43"/>
      <c r="N138" s="42"/>
      <c r="O138" s="1"/>
      <c r="P138" s="1"/>
      <c r="Q138" s="1"/>
      <c r="R138" s="1"/>
      <c r="S138" s="124"/>
      <c r="T138" s="122"/>
      <c r="U138" s="1"/>
      <c r="V138" s="124"/>
      <c r="W138" s="122"/>
      <c r="X138" s="1"/>
      <c r="Y138" s="18"/>
      <c r="Z138" s="25"/>
      <c r="AA138" s="25"/>
      <c r="AB138" s="25"/>
      <c r="AC138" s="25"/>
      <c r="AD138" s="25"/>
      <c r="AE138" s="25"/>
      <c r="AF138" s="25"/>
      <c r="AG138" s="25"/>
      <c r="AH138" s="25"/>
      <c r="AI138" s="25"/>
      <c r="AJ138" s="18"/>
      <c r="AK138" s="1"/>
      <c r="AL138" s="1"/>
      <c r="AM138" s="1"/>
      <c r="AN138" s="1"/>
      <c r="AO138" s="10"/>
    </row>
    <row r="139" spans="2:41" x14ac:dyDescent="0.25">
      <c r="B139" s="1"/>
      <c r="C139" s="10"/>
      <c r="D139" s="28"/>
      <c r="E139" s="28"/>
      <c r="F139" s="1"/>
      <c r="G139" s="22"/>
      <c r="H139" s="43"/>
      <c r="I139" s="42"/>
      <c r="J139" s="25"/>
      <c r="K139" s="18"/>
      <c r="L139" s="1"/>
      <c r="M139" s="43"/>
      <c r="N139" s="42"/>
      <c r="O139" s="1"/>
      <c r="P139" s="1"/>
      <c r="Q139" s="1"/>
      <c r="R139" s="1"/>
      <c r="S139" s="124"/>
      <c r="T139" s="122"/>
      <c r="U139" s="1"/>
      <c r="V139" s="124"/>
      <c r="W139" s="122"/>
      <c r="X139" s="1"/>
      <c r="Y139" s="18"/>
      <c r="Z139" s="25"/>
      <c r="AA139" s="25"/>
      <c r="AB139" s="25"/>
      <c r="AC139" s="25"/>
      <c r="AD139" s="25"/>
      <c r="AE139" s="25"/>
      <c r="AF139" s="25"/>
      <c r="AG139" s="25"/>
      <c r="AH139" s="25"/>
      <c r="AI139" s="25"/>
      <c r="AJ139" s="18"/>
      <c r="AK139" s="1"/>
      <c r="AL139" s="1"/>
      <c r="AM139" s="1"/>
      <c r="AN139" s="1"/>
      <c r="AO139" s="10"/>
    </row>
    <row r="140" spans="2:41" x14ac:dyDescent="0.25">
      <c r="B140" s="1"/>
      <c r="C140" s="10"/>
      <c r="D140" s="28"/>
      <c r="E140" s="28"/>
      <c r="F140" s="1"/>
      <c r="G140" s="22"/>
      <c r="H140" s="43"/>
      <c r="I140" s="42"/>
      <c r="J140" s="25"/>
      <c r="K140" s="18"/>
      <c r="L140" s="1"/>
      <c r="M140" s="43"/>
      <c r="N140" s="42"/>
      <c r="O140" s="1"/>
      <c r="P140" s="1"/>
      <c r="Q140" s="1"/>
      <c r="R140" s="1"/>
      <c r="S140" s="124"/>
      <c r="T140" s="122"/>
      <c r="U140" s="1"/>
      <c r="V140" s="124"/>
      <c r="W140" s="122"/>
      <c r="X140" s="1"/>
      <c r="Y140" s="18"/>
      <c r="Z140" s="25"/>
      <c r="AA140" s="25"/>
      <c r="AB140" s="25"/>
      <c r="AC140" s="25"/>
      <c r="AD140" s="25"/>
      <c r="AE140" s="25"/>
      <c r="AF140" s="25"/>
      <c r="AG140" s="25"/>
      <c r="AH140" s="25"/>
      <c r="AI140" s="25"/>
      <c r="AJ140" s="18"/>
      <c r="AK140" s="1"/>
      <c r="AL140" s="1"/>
      <c r="AM140" s="1"/>
      <c r="AN140" s="1"/>
      <c r="AO140" s="10"/>
    </row>
    <row r="141" spans="2:41" x14ac:dyDescent="0.25">
      <c r="B141" s="1"/>
      <c r="C141" s="10"/>
      <c r="D141" s="28"/>
      <c r="E141" s="28"/>
      <c r="F141" s="1"/>
      <c r="G141" s="22"/>
      <c r="H141" s="43"/>
      <c r="I141" s="42"/>
      <c r="J141" s="25"/>
      <c r="K141" s="18"/>
      <c r="L141" s="1"/>
      <c r="M141" s="43"/>
      <c r="N141" s="42"/>
      <c r="O141" s="1"/>
      <c r="P141" s="1"/>
      <c r="Q141" s="1"/>
      <c r="R141" s="1"/>
      <c r="S141" s="124"/>
      <c r="T141" s="122"/>
      <c r="U141" s="1"/>
      <c r="V141" s="124"/>
      <c r="W141" s="122"/>
      <c r="X141" s="1"/>
      <c r="Y141" s="18"/>
      <c r="Z141" s="25"/>
      <c r="AA141" s="25"/>
      <c r="AB141" s="25"/>
      <c r="AC141" s="25"/>
      <c r="AD141" s="25"/>
      <c r="AE141" s="25"/>
      <c r="AF141" s="25"/>
      <c r="AG141" s="25"/>
      <c r="AH141" s="25"/>
      <c r="AI141" s="25"/>
      <c r="AJ141" s="18"/>
      <c r="AK141" s="1"/>
      <c r="AL141" s="1"/>
      <c r="AM141" s="1"/>
      <c r="AN141" s="1"/>
      <c r="AO141" s="10"/>
    </row>
    <row r="142" spans="2:41" x14ac:dyDescent="0.25">
      <c r="B142" s="1"/>
      <c r="C142" s="10"/>
      <c r="D142" s="28"/>
      <c r="E142" s="28"/>
      <c r="F142" s="1"/>
      <c r="G142" s="22"/>
      <c r="H142" s="43"/>
      <c r="I142" s="42"/>
      <c r="J142" s="25"/>
      <c r="K142" s="18"/>
      <c r="L142" s="1"/>
      <c r="M142" s="43"/>
      <c r="N142" s="42"/>
      <c r="O142" s="1"/>
      <c r="P142" s="1"/>
      <c r="Q142" s="1"/>
      <c r="R142" s="1"/>
      <c r="S142" s="124"/>
      <c r="T142" s="122"/>
      <c r="U142" s="1"/>
      <c r="V142" s="124"/>
      <c r="W142" s="122"/>
      <c r="X142" s="1"/>
      <c r="Y142" s="18"/>
      <c r="Z142" s="25"/>
      <c r="AA142" s="25"/>
      <c r="AB142" s="25"/>
      <c r="AC142" s="25"/>
      <c r="AD142" s="25"/>
      <c r="AE142" s="25"/>
      <c r="AF142" s="25"/>
      <c r="AG142" s="25"/>
      <c r="AH142" s="25"/>
      <c r="AI142" s="25"/>
      <c r="AJ142" s="18"/>
      <c r="AK142" s="1"/>
      <c r="AL142" s="1"/>
      <c r="AM142" s="1"/>
      <c r="AN142" s="1"/>
      <c r="AO142" s="10"/>
    </row>
    <row r="143" spans="2:41" x14ac:dyDescent="0.25">
      <c r="B143" s="1"/>
      <c r="C143" s="10"/>
      <c r="D143" s="28"/>
      <c r="E143" s="28"/>
      <c r="F143" s="1"/>
      <c r="G143" s="22"/>
      <c r="H143" s="43"/>
      <c r="I143" s="42"/>
      <c r="J143" s="25"/>
      <c r="K143" s="18"/>
      <c r="L143" s="1"/>
      <c r="M143" s="43"/>
      <c r="N143" s="42"/>
      <c r="O143" s="1"/>
      <c r="P143" s="1"/>
      <c r="Q143" s="1"/>
      <c r="R143" s="1"/>
      <c r="S143" s="124"/>
      <c r="T143" s="122"/>
      <c r="U143" s="1"/>
      <c r="V143" s="124"/>
      <c r="W143" s="122"/>
      <c r="X143" s="1"/>
      <c r="Y143" s="18"/>
      <c r="Z143" s="25"/>
      <c r="AA143" s="25"/>
      <c r="AB143" s="25"/>
      <c r="AC143" s="25"/>
      <c r="AD143" s="25"/>
      <c r="AE143" s="25"/>
      <c r="AF143" s="25"/>
      <c r="AG143" s="25"/>
      <c r="AH143" s="25"/>
      <c r="AI143" s="25"/>
      <c r="AJ143" s="18"/>
      <c r="AK143" s="1"/>
      <c r="AL143" s="1"/>
      <c r="AM143" s="1"/>
      <c r="AN143" s="1"/>
      <c r="AO143" s="10"/>
    </row>
    <row r="144" spans="2:41" x14ac:dyDescent="0.25">
      <c r="B144" s="1"/>
      <c r="C144" s="10"/>
      <c r="D144" s="28"/>
      <c r="E144" s="28"/>
      <c r="F144" s="1"/>
      <c r="G144" s="22"/>
      <c r="H144" s="43"/>
      <c r="I144" s="42"/>
      <c r="J144" s="25"/>
      <c r="K144" s="18"/>
      <c r="L144" s="1"/>
      <c r="M144" s="43"/>
      <c r="N144" s="42"/>
      <c r="O144" s="1"/>
      <c r="P144" s="1"/>
      <c r="Q144" s="1"/>
      <c r="R144" s="1"/>
      <c r="S144" s="124"/>
      <c r="T144" s="122"/>
      <c r="U144" s="1"/>
      <c r="V144" s="124"/>
      <c r="W144" s="122"/>
      <c r="X144" s="1"/>
      <c r="Y144" s="18"/>
      <c r="Z144" s="25"/>
      <c r="AA144" s="25"/>
      <c r="AB144" s="25"/>
      <c r="AC144" s="25"/>
      <c r="AD144" s="25"/>
      <c r="AE144" s="25"/>
      <c r="AF144" s="25"/>
      <c r="AG144" s="25"/>
      <c r="AH144" s="25"/>
      <c r="AI144" s="25"/>
      <c r="AJ144" s="18"/>
      <c r="AK144" s="1"/>
      <c r="AL144" s="1"/>
      <c r="AM144" s="1"/>
      <c r="AN144" s="1"/>
      <c r="AO144" s="10"/>
    </row>
    <row r="145" spans="2:41" x14ac:dyDescent="0.25">
      <c r="B145" s="1"/>
      <c r="C145" s="10"/>
      <c r="D145" s="28"/>
      <c r="E145" s="28"/>
      <c r="F145" s="1"/>
      <c r="G145" s="22"/>
      <c r="H145" s="43"/>
      <c r="I145" s="42"/>
      <c r="J145" s="25"/>
      <c r="K145" s="18"/>
      <c r="L145" s="1"/>
      <c r="M145" s="43"/>
      <c r="N145" s="42"/>
      <c r="O145" s="1"/>
      <c r="P145" s="1"/>
      <c r="Q145" s="1"/>
      <c r="R145" s="1"/>
      <c r="S145" s="124"/>
      <c r="T145" s="122"/>
      <c r="U145" s="1"/>
      <c r="V145" s="124"/>
      <c r="W145" s="122"/>
      <c r="X145" s="1"/>
      <c r="Y145" s="18"/>
      <c r="Z145" s="25"/>
      <c r="AA145" s="25"/>
      <c r="AB145" s="25"/>
      <c r="AC145" s="25"/>
      <c r="AD145" s="25"/>
      <c r="AE145" s="25"/>
      <c r="AF145" s="25"/>
      <c r="AG145" s="25"/>
      <c r="AH145" s="25"/>
      <c r="AI145" s="25"/>
      <c r="AJ145" s="18"/>
      <c r="AK145" s="1"/>
      <c r="AL145" s="1"/>
      <c r="AM145" s="1"/>
      <c r="AN145" s="1"/>
      <c r="AO145" s="10"/>
    </row>
    <row r="146" spans="2:41" x14ac:dyDescent="0.25">
      <c r="B146" s="1"/>
      <c r="C146" s="10"/>
      <c r="D146" s="28"/>
      <c r="E146" s="28"/>
      <c r="F146" s="1"/>
      <c r="G146" s="22"/>
      <c r="H146" s="43"/>
      <c r="I146" s="42"/>
      <c r="J146" s="25"/>
      <c r="K146" s="18"/>
      <c r="L146" s="1"/>
      <c r="M146" s="43"/>
      <c r="N146" s="42"/>
      <c r="O146" s="1"/>
      <c r="P146" s="1"/>
      <c r="Q146" s="1"/>
      <c r="R146" s="1"/>
      <c r="S146" s="124"/>
      <c r="T146" s="122"/>
      <c r="U146" s="1"/>
      <c r="V146" s="124"/>
      <c r="W146" s="122"/>
      <c r="X146" s="1"/>
      <c r="Y146" s="18"/>
      <c r="Z146" s="25"/>
      <c r="AA146" s="25"/>
      <c r="AB146" s="25"/>
      <c r="AC146" s="25"/>
      <c r="AD146" s="25"/>
      <c r="AE146" s="25"/>
      <c r="AF146" s="25"/>
      <c r="AG146" s="25"/>
      <c r="AH146" s="25"/>
      <c r="AI146" s="25"/>
      <c r="AJ146" s="18"/>
      <c r="AK146" s="1"/>
      <c r="AL146" s="1"/>
      <c r="AM146" s="1"/>
      <c r="AN146" s="1"/>
      <c r="AO146" s="10"/>
    </row>
    <row r="147" spans="2:41" x14ac:dyDescent="0.25">
      <c r="B147" s="1"/>
      <c r="C147" s="10"/>
      <c r="D147" s="28"/>
      <c r="E147" s="28"/>
      <c r="F147" s="1"/>
      <c r="G147" s="22"/>
      <c r="H147" s="43"/>
      <c r="I147" s="42"/>
      <c r="J147" s="25"/>
      <c r="K147" s="18"/>
      <c r="L147" s="1"/>
      <c r="M147" s="43"/>
      <c r="N147" s="42"/>
      <c r="O147" s="1"/>
      <c r="P147" s="1"/>
      <c r="Q147" s="1"/>
      <c r="R147" s="1"/>
      <c r="S147" s="124"/>
      <c r="T147" s="122"/>
      <c r="U147" s="1"/>
      <c r="V147" s="124"/>
      <c r="W147" s="122"/>
      <c r="X147" s="1"/>
      <c r="Y147" s="18"/>
      <c r="Z147" s="25"/>
      <c r="AA147" s="25"/>
      <c r="AB147" s="25"/>
      <c r="AC147" s="25"/>
      <c r="AD147" s="25"/>
      <c r="AE147" s="25"/>
      <c r="AF147" s="25"/>
      <c r="AG147" s="25"/>
      <c r="AH147" s="25"/>
      <c r="AI147" s="25"/>
      <c r="AJ147" s="18"/>
      <c r="AK147" s="1"/>
      <c r="AL147" s="1"/>
      <c r="AM147" s="1"/>
      <c r="AN147" s="1"/>
      <c r="AO147" s="10"/>
    </row>
    <row r="148" spans="2:41" x14ac:dyDescent="0.25">
      <c r="B148" s="1"/>
      <c r="C148" s="10"/>
      <c r="D148" s="28"/>
      <c r="E148" s="28"/>
      <c r="F148" s="1"/>
      <c r="G148" s="22"/>
      <c r="H148" s="43"/>
      <c r="I148" s="42"/>
      <c r="J148" s="25"/>
      <c r="K148" s="18"/>
      <c r="L148" s="1"/>
      <c r="M148" s="43"/>
      <c r="N148" s="42"/>
      <c r="O148" s="1"/>
      <c r="P148" s="1"/>
      <c r="Q148" s="1"/>
      <c r="R148" s="1"/>
      <c r="S148" s="124"/>
      <c r="T148" s="122"/>
      <c r="U148" s="1"/>
      <c r="V148" s="124"/>
      <c r="W148" s="122"/>
      <c r="X148" s="1"/>
      <c r="Y148" s="18"/>
      <c r="Z148" s="25"/>
      <c r="AA148" s="25"/>
      <c r="AB148" s="25"/>
      <c r="AC148" s="25"/>
      <c r="AD148" s="25"/>
      <c r="AE148" s="25"/>
      <c r="AF148" s="25"/>
      <c r="AG148" s="25"/>
      <c r="AH148" s="25"/>
      <c r="AI148" s="25"/>
      <c r="AJ148" s="18"/>
      <c r="AK148" s="1"/>
      <c r="AL148" s="1"/>
      <c r="AM148" s="1"/>
      <c r="AN148" s="1"/>
      <c r="AO148" s="10"/>
    </row>
    <row r="149" spans="2:41" x14ac:dyDescent="0.25">
      <c r="B149" s="1"/>
      <c r="C149" s="10"/>
      <c r="D149" s="28"/>
      <c r="E149" s="28"/>
      <c r="F149" s="1"/>
      <c r="G149" s="22"/>
      <c r="H149" s="43"/>
      <c r="I149" s="42"/>
      <c r="J149" s="25"/>
      <c r="K149" s="18"/>
      <c r="L149" s="1"/>
      <c r="M149" s="43"/>
      <c r="N149" s="42"/>
      <c r="O149" s="1"/>
      <c r="P149" s="1"/>
      <c r="Q149" s="1"/>
      <c r="R149" s="1"/>
      <c r="S149" s="124"/>
      <c r="T149" s="122"/>
      <c r="U149" s="1"/>
      <c r="V149" s="124"/>
      <c r="W149" s="122"/>
      <c r="X149" s="1"/>
      <c r="Y149" s="18"/>
      <c r="Z149" s="25"/>
      <c r="AA149" s="25"/>
      <c r="AB149" s="25"/>
      <c r="AC149" s="25"/>
      <c r="AD149" s="25"/>
      <c r="AE149" s="25"/>
      <c r="AF149" s="25"/>
      <c r="AG149" s="25"/>
      <c r="AH149" s="25"/>
      <c r="AI149" s="25"/>
      <c r="AJ149" s="18"/>
      <c r="AK149" s="1"/>
      <c r="AL149" s="1"/>
      <c r="AM149" s="1"/>
      <c r="AN149" s="1"/>
      <c r="AO149" s="10"/>
    </row>
    <row r="150" spans="2:41" x14ac:dyDescent="0.25">
      <c r="B150" s="1"/>
      <c r="C150" s="10"/>
      <c r="D150" s="28"/>
      <c r="E150" s="28"/>
      <c r="F150" s="1"/>
      <c r="G150" s="22"/>
      <c r="H150" s="43"/>
      <c r="I150" s="42"/>
      <c r="J150" s="25"/>
      <c r="K150" s="18"/>
      <c r="L150" s="1"/>
      <c r="M150" s="43"/>
      <c r="N150" s="42"/>
      <c r="O150" s="1"/>
      <c r="P150" s="1"/>
      <c r="Q150" s="1"/>
      <c r="R150" s="1"/>
      <c r="S150" s="124"/>
      <c r="T150" s="122"/>
      <c r="U150" s="1"/>
      <c r="V150" s="124"/>
      <c r="W150" s="122"/>
      <c r="X150" s="1"/>
      <c r="Y150" s="18"/>
      <c r="Z150" s="25"/>
      <c r="AA150" s="25"/>
      <c r="AB150" s="25"/>
      <c r="AC150" s="25"/>
      <c r="AD150" s="25"/>
      <c r="AE150" s="25"/>
      <c r="AF150" s="25"/>
      <c r="AG150" s="25"/>
      <c r="AH150" s="25"/>
      <c r="AI150" s="25"/>
      <c r="AJ150" s="18"/>
      <c r="AK150" s="1"/>
      <c r="AL150" s="1"/>
      <c r="AM150" s="1"/>
      <c r="AN150" s="1"/>
      <c r="AO150" s="10"/>
    </row>
    <row r="151" spans="2:41" x14ac:dyDescent="0.25">
      <c r="B151" s="1"/>
      <c r="C151" s="10"/>
      <c r="D151" s="28"/>
      <c r="E151" s="28"/>
      <c r="F151" s="1"/>
      <c r="G151" s="22"/>
      <c r="H151" s="43"/>
      <c r="I151" s="42"/>
      <c r="J151" s="25"/>
      <c r="K151" s="18"/>
      <c r="L151" s="1"/>
      <c r="M151" s="43"/>
      <c r="N151" s="42"/>
      <c r="O151" s="1"/>
      <c r="P151" s="1"/>
      <c r="Q151" s="1"/>
      <c r="R151" s="1"/>
      <c r="S151" s="124"/>
      <c r="T151" s="122"/>
      <c r="U151" s="1"/>
      <c r="V151" s="124"/>
      <c r="W151" s="122"/>
      <c r="X151" s="1"/>
      <c r="Y151" s="18"/>
      <c r="Z151" s="25"/>
      <c r="AA151" s="25"/>
      <c r="AB151" s="25"/>
      <c r="AC151" s="25"/>
      <c r="AD151" s="25"/>
      <c r="AE151" s="25"/>
      <c r="AF151" s="25"/>
      <c r="AG151" s="25"/>
      <c r="AH151" s="25"/>
      <c r="AI151" s="25"/>
      <c r="AJ151" s="18"/>
      <c r="AK151" s="1"/>
      <c r="AL151" s="1"/>
      <c r="AM151" s="1"/>
      <c r="AN151" s="1"/>
      <c r="AO151" s="10"/>
    </row>
    <row r="152" spans="2:41" x14ac:dyDescent="0.25">
      <c r="B152" s="1"/>
      <c r="C152" s="10"/>
      <c r="D152" s="28"/>
      <c r="E152" s="28"/>
      <c r="F152" s="1"/>
      <c r="G152" s="22"/>
      <c r="H152" s="43"/>
      <c r="I152" s="42"/>
      <c r="J152" s="25"/>
      <c r="K152" s="18"/>
      <c r="L152" s="1"/>
      <c r="M152" s="43"/>
      <c r="N152" s="42"/>
      <c r="O152" s="1"/>
      <c r="P152" s="1"/>
      <c r="Q152" s="1"/>
      <c r="R152" s="1"/>
      <c r="S152" s="124"/>
      <c r="T152" s="122"/>
      <c r="U152" s="1"/>
      <c r="V152" s="124"/>
      <c r="W152" s="122"/>
      <c r="X152" s="1"/>
      <c r="Y152" s="18"/>
      <c r="Z152" s="25"/>
      <c r="AA152" s="25"/>
      <c r="AB152" s="25"/>
      <c r="AC152" s="25"/>
      <c r="AD152" s="25"/>
      <c r="AE152" s="25"/>
      <c r="AF152" s="25"/>
      <c r="AG152" s="25"/>
      <c r="AH152" s="25"/>
      <c r="AI152" s="25"/>
      <c r="AJ152" s="18"/>
      <c r="AK152" s="1"/>
      <c r="AL152" s="1"/>
      <c r="AM152" s="1"/>
      <c r="AN152" s="1"/>
      <c r="AO152" s="10"/>
    </row>
    <row r="153" spans="2:41" x14ac:dyDescent="0.25">
      <c r="B153" s="1"/>
      <c r="C153" s="10"/>
      <c r="D153" s="28"/>
      <c r="E153" s="28"/>
      <c r="F153" s="1"/>
      <c r="G153" s="22"/>
      <c r="H153" s="43"/>
      <c r="I153" s="42"/>
      <c r="J153" s="25"/>
      <c r="K153" s="18"/>
      <c r="L153" s="1"/>
      <c r="M153" s="43"/>
      <c r="N153" s="42"/>
      <c r="O153" s="1"/>
      <c r="P153" s="1"/>
      <c r="Q153" s="1"/>
      <c r="R153" s="1"/>
      <c r="S153" s="124"/>
      <c r="T153" s="122"/>
      <c r="U153" s="1"/>
      <c r="V153" s="124"/>
      <c r="W153" s="122"/>
      <c r="X153" s="1"/>
      <c r="Y153" s="18"/>
      <c r="Z153" s="25"/>
      <c r="AA153" s="25"/>
      <c r="AB153" s="25"/>
      <c r="AC153" s="25"/>
      <c r="AD153" s="25"/>
      <c r="AE153" s="25"/>
      <c r="AF153" s="25"/>
      <c r="AG153" s="25"/>
      <c r="AH153" s="25"/>
      <c r="AI153" s="25"/>
      <c r="AJ153" s="18"/>
      <c r="AK153" s="1"/>
      <c r="AL153" s="1"/>
      <c r="AM153" s="1"/>
      <c r="AN153" s="1"/>
      <c r="AO153" s="10"/>
    </row>
    <row r="154" spans="2:41" x14ac:dyDescent="0.25">
      <c r="J154" s="25"/>
      <c r="K154" s="18"/>
      <c r="AA154" s="25"/>
      <c r="AB154" s="25"/>
      <c r="AC154" s="25"/>
      <c r="AD154" s="25"/>
      <c r="AE154" s="25"/>
      <c r="AF154" s="25"/>
      <c r="AG154" s="25"/>
      <c r="AH154" s="25"/>
      <c r="AI154" s="25"/>
      <c r="AJ154" s="18"/>
    </row>
  </sheetData>
  <mergeCells count="124">
    <mergeCell ref="A26:D26"/>
    <mergeCell ref="T7:T10"/>
    <mergeCell ref="O3:T3"/>
    <mergeCell ref="T18:T21"/>
    <mergeCell ref="A24:E24"/>
    <mergeCell ref="A25:D25"/>
    <mergeCell ref="AA5:AJ5"/>
    <mergeCell ref="AA6:AJ6"/>
    <mergeCell ref="AA7:AJ10"/>
    <mergeCell ref="AD18:AD21"/>
    <mergeCell ref="AE18:AE21"/>
    <mergeCell ref="AF18:AF21"/>
    <mergeCell ref="AG18:AG21"/>
    <mergeCell ref="AH18:AH21"/>
    <mergeCell ref="Y18:Y21"/>
    <mergeCell ref="Z18:Z21"/>
    <mergeCell ref="AA18:AA21"/>
    <mergeCell ref="AB18:AB21"/>
    <mergeCell ref="AC18:AC21"/>
    <mergeCell ref="S18:S21"/>
    <mergeCell ref="U18:U21"/>
    <mergeCell ref="V18:V21"/>
    <mergeCell ref="W18:W21"/>
    <mergeCell ref="X18:X21"/>
    <mergeCell ref="N18:N21"/>
    <mergeCell ref="O18:O21"/>
    <mergeCell ref="P18:P21"/>
    <mergeCell ref="Q18:Q21"/>
    <mergeCell ref="R18:R21"/>
    <mergeCell ref="AL13:AL16"/>
    <mergeCell ref="AM13:AM16"/>
    <mergeCell ref="AN13:AN16"/>
    <mergeCell ref="AO13:AO16"/>
    <mergeCell ref="O13:O16"/>
    <mergeCell ref="P13:P16"/>
    <mergeCell ref="Q13:Q16"/>
    <mergeCell ref="N13:N16"/>
    <mergeCell ref="AN18:AN21"/>
    <mergeCell ref="AO18:AO21"/>
    <mergeCell ref="AI18:AI21"/>
    <mergeCell ref="AJ18:AJ21"/>
    <mergeCell ref="AK18:AK21"/>
    <mergeCell ref="AL18:AL21"/>
    <mergeCell ref="AM18:AM21"/>
    <mergeCell ref="B18:B21"/>
    <mergeCell ref="C18:C21"/>
    <mergeCell ref="D18:D21"/>
    <mergeCell ref="E18:E21"/>
    <mergeCell ref="F18:F21"/>
    <mergeCell ref="G18:G21"/>
    <mergeCell ref="H18:H21"/>
    <mergeCell ref="I18:I21"/>
    <mergeCell ref="J18:J21"/>
    <mergeCell ref="K18:K21"/>
    <mergeCell ref="L18:L21"/>
    <mergeCell ref="M18:M21"/>
    <mergeCell ref="AG13:AG16"/>
    <mergeCell ref="AH13:AH16"/>
    <mergeCell ref="AI13:AI16"/>
    <mergeCell ref="AJ13:AJ16"/>
    <mergeCell ref="AK13:AK16"/>
    <mergeCell ref="AB13:AB16"/>
    <mergeCell ref="AC13:AC16"/>
    <mergeCell ref="AD13:AD16"/>
    <mergeCell ref="AE13:AE16"/>
    <mergeCell ref="AF13:AF16"/>
    <mergeCell ref="W13:W16"/>
    <mergeCell ref="X13:X16"/>
    <mergeCell ref="Y13:Y16"/>
    <mergeCell ref="Z13:Z16"/>
    <mergeCell ref="AA13:AA16"/>
    <mergeCell ref="L13:L16"/>
    <mergeCell ref="R13:R16"/>
    <mergeCell ref="S13:S16"/>
    <mergeCell ref="U13:U16"/>
    <mergeCell ref="V13:V16"/>
    <mergeCell ref="T13:T16"/>
    <mergeCell ref="M13:M16"/>
    <mergeCell ref="G13:G16"/>
    <mergeCell ref="H13:H16"/>
    <mergeCell ref="I13:I16"/>
    <mergeCell ref="J13:J16"/>
    <mergeCell ref="K13:K16"/>
    <mergeCell ref="B13:B16"/>
    <mergeCell ref="C13:C16"/>
    <mergeCell ref="D13:D16"/>
    <mergeCell ref="E13:E16"/>
    <mergeCell ref="F13:F16"/>
    <mergeCell ref="X3:AJ3"/>
    <mergeCell ref="Q8:Q10"/>
    <mergeCell ref="U8:U10"/>
    <mergeCell ref="V8:V10"/>
    <mergeCell ref="X8:X10"/>
    <mergeCell ref="Y8:Y10"/>
    <mergeCell ref="U3:W3"/>
    <mergeCell ref="W8:W10"/>
    <mergeCell ref="AK3:AN3"/>
    <mergeCell ref="Z7:Z10"/>
    <mergeCell ref="S8:S10"/>
    <mergeCell ref="R8:R10"/>
    <mergeCell ref="AK7:AO10"/>
    <mergeCell ref="AK6:AO6"/>
    <mergeCell ref="AK5:AO5"/>
    <mergeCell ref="P8:P10"/>
    <mergeCell ref="I7:I10"/>
    <mergeCell ref="J7:J10"/>
    <mergeCell ref="K7:K10"/>
    <mergeCell ref="N7:N10"/>
    <mergeCell ref="E7:E10"/>
    <mergeCell ref="D7:D10"/>
    <mergeCell ref="H7:H10"/>
    <mergeCell ref="D3:G3"/>
    <mergeCell ref="L3:N3"/>
    <mergeCell ref="H3:I3"/>
    <mergeCell ref="J3:K3"/>
    <mergeCell ref="B2:J2"/>
    <mergeCell ref="B7:B10"/>
    <mergeCell ref="C7:C10"/>
    <mergeCell ref="F7:F10"/>
    <mergeCell ref="G7:G10"/>
    <mergeCell ref="L7:L10"/>
    <mergeCell ref="M7:M10"/>
    <mergeCell ref="B3:C3"/>
    <mergeCell ref="O8:O10"/>
  </mergeCells>
  <dataValidations count="8">
    <dataValidation allowBlank="1" showInputMessage="1" showErrorMessage="1" promptTitle="Note" prompt="Reported as 40%.  Converted here to 40% of &quot;Outcome: Provided.&quot;" sqref="U8:U10"/>
    <dataValidation allowBlank="1" showInputMessage="1" showErrorMessage="1" promptTitle="Note" prompt="Reported as 60%.  Converted here to 60% of &quot;Outcome: Provided.&quot;" sqref="V8:V10"/>
    <dataValidation allowBlank="1" showInputMessage="1" showErrorMessage="1" promptTitle="Note" prompt="1st &amp; 2nd Reports: hospice; clinician office; facility; undisclosed; 3rd Report: retirement homes; assisted or supportive living; ambulatory setting; day program space; clinician’s office; funeral home; hotel/motel; undisclosed." sqref="S4:T4"/>
    <dataValidation allowBlank="1" showInputMessage="1" showErrorMessage="1" promptTitle="Note" prompt="Reported as 68%.  Converted here to 68% of &quot;Outcome: Provided.&quot;" sqref="X8:X10"/>
    <dataValidation allowBlank="1" showInputMessage="1" showErrorMessage="1" promptTitle="Note" prompt="Reported as 32%.  Converted here to 32% of &quot;Outcome: Provided.&quot;" sqref="Y8:Y10"/>
    <dataValidation allowBlank="1" showInputMessage="1" showErrorMessage="1" promptTitle="Note" prompt="Data suppressed but inferred" sqref="K13:K16"/>
    <dataValidation allowBlank="1" showInputMessage="1" showErrorMessage="1" promptTitle="Note" prompt="Reported 18 EAS in either &quot;Home&quot; or &quot;Other&quot; so that actual number of either is unknown." sqref="O12 S12"/>
    <dataValidation allowBlank="1" showInputMessage="1" showErrorMessage="1" promptTitle="Note" prompt="10 cases of EAS were identified by Health Canada as falling within this category.  The 18 cases that do not permit distinctions between &quot;Home&quot; and &quot;Other&quot; are accounted for and not included here." sqref="T12"/>
  </dataValidations>
  <hyperlinks>
    <hyperlink ref="A6" r:id="rId1"/>
    <hyperlink ref="A12" r:id="rId2"/>
    <hyperlink ref="A17" r:id="rId3"/>
    <hyperlink ref="A1" location="Introduction!A1" display="Contents"/>
  </hyperlinks>
  <pageMargins left="0.7" right="0.7" top="0.75" bottom="0.75" header="0.3" footer="0.3"/>
  <pageSetup orientation="portrait" horizontalDpi="0" verticalDpi="0"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59"/>
  <sheetViews>
    <sheetView workbookViewId="0">
      <pane xSplit="1" ySplit="4" topLeftCell="B5" activePane="bottomRight" state="frozen"/>
      <selection pane="topRight" activeCell="B1" sqref="B1"/>
      <selection pane="bottomLeft" activeCell="A3" sqref="A3"/>
      <selection pane="bottomRight" sqref="A1:XFD1"/>
    </sheetView>
  </sheetViews>
  <sheetFormatPr defaultRowHeight="15" x14ac:dyDescent="0.25"/>
  <cols>
    <col min="1" max="1" width="27.85546875" customWidth="1"/>
    <col min="2" max="2" width="22" customWidth="1"/>
    <col min="3" max="3" width="18.7109375" style="4" customWidth="1"/>
    <col min="4" max="4" width="18.7109375" style="26" customWidth="1"/>
    <col min="5" max="5" width="17" style="26" customWidth="1"/>
    <col min="6" max="6" width="14.140625" customWidth="1"/>
    <col min="7" max="7" width="17" style="4" customWidth="1"/>
    <col min="8" max="8" width="14.28515625" style="26" customWidth="1"/>
    <col min="9" max="9" width="13.42578125" style="4" customWidth="1"/>
    <col min="10" max="10" width="13.28515625" style="26" customWidth="1"/>
    <col min="11" max="11" width="14" style="4" customWidth="1"/>
    <col min="12" max="12" width="12.140625" customWidth="1"/>
    <col min="13" max="13" width="17.85546875" style="26" customWidth="1"/>
    <col min="14" max="14" width="15" style="4" customWidth="1"/>
    <col min="15" max="15" width="11.5703125" customWidth="1"/>
    <col min="16" max="16" width="12" customWidth="1"/>
    <col min="17" max="17" width="12.140625" customWidth="1"/>
    <col min="18" max="18" width="20.140625" customWidth="1"/>
    <col min="19" max="19" width="11.28515625" style="26" customWidth="1"/>
    <col min="20" max="20" width="15.140625" style="4" customWidth="1"/>
    <col min="21" max="21" width="15" customWidth="1"/>
    <col min="22" max="22" width="17.28515625" style="26" customWidth="1"/>
    <col min="23" max="23" width="17.28515625" style="107" customWidth="1"/>
    <col min="24" max="24" width="11.42578125" customWidth="1"/>
    <col min="25" max="25" width="11.5703125" customWidth="1"/>
    <col min="26" max="26" width="12.5703125" style="4" customWidth="1"/>
    <col min="27" max="27" width="12.42578125" style="26" customWidth="1"/>
    <col min="28" max="28" width="12.85546875" style="26" customWidth="1"/>
    <col min="29" max="29" width="12.5703125" style="26" customWidth="1"/>
    <col min="30" max="30" width="13" style="26" customWidth="1"/>
    <col min="31" max="31" width="12.140625" style="26" customWidth="1"/>
    <col min="32" max="32" width="11.7109375" style="26" customWidth="1"/>
    <col min="33" max="33" width="12.140625" style="26" customWidth="1"/>
    <col min="34" max="34" width="12.85546875" style="26" customWidth="1"/>
    <col min="35" max="35" width="11.42578125" style="26" customWidth="1"/>
    <col min="36" max="36" width="13.5703125" style="4" customWidth="1"/>
    <col min="37" max="37" width="11.85546875" customWidth="1"/>
    <col min="38" max="38" width="16.5703125" customWidth="1"/>
    <col min="39" max="39" width="13.7109375" customWidth="1"/>
    <col min="40" max="40" width="12.140625" customWidth="1"/>
    <col min="41" max="41" width="15.140625" style="4" customWidth="1"/>
  </cols>
  <sheetData>
    <row r="1" spans="1:42" s="224" customFormat="1" x14ac:dyDescent="0.25">
      <c r="A1" s="283" t="s">
        <v>119</v>
      </c>
      <c r="C1" s="229"/>
      <c r="D1" s="229"/>
      <c r="E1" s="229"/>
      <c r="G1" s="229"/>
      <c r="H1" s="229"/>
      <c r="I1" s="229"/>
      <c r="J1" s="229"/>
      <c r="K1" s="229"/>
      <c r="M1" s="229"/>
      <c r="N1" s="229"/>
      <c r="S1" s="229"/>
      <c r="T1" s="229"/>
      <c r="V1" s="229"/>
      <c r="W1" s="107"/>
      <c r="Z1" s="229"/>
      <c r="AA1" s="229"/>
      <c r="AB1" s="229"/>
      <c r="AC1" s="229"/>
      <c r="AD1" s="229"/>
      <c r="AE1" s="229"/>
      <c r="AF1" s="229"/>
      <c r="AG1" s="229"/>
      <c r="AH1" s="229"/>
      <c r="AI1" s="229"/>
      <c r="AJ1" s="229"/>
      <c r="AO1" s="229"/>
    </row>
    <row r="2" spans="1:42" s="106" customFormat="1" ht="20.25" thickBot="1" x14ac:dyDescent="0.3">
      <c r="A2" s="39" t="s">
        <v>40</v>
      </c>
      <c r="B2" s="511" t="s">
        <v>95</v>
      </c>
      <c r="C2" s="511"/>
      <c r="D2" s="511"/>
      <c r="E2" s="511"/>
      <c r="F2" s="511"/>
      <c r="W2" s="107"/>
    </row>
    <row r="3" spans="1:42" s="2" customFormat="1" ht="20.25" customHeight="1" thickTop="1" thickBot="1" x14ac:dyDescent="0.3">
      <c r="A3" s="39" t="s">
        <v>77</v>
      </c>
      <c r="B3" s="507" t="s">
        <v>25</v>
      </c>
      <c r="C3" s="506"/>
      <c r="D3" s="505" t="s">
        <v>42</v>
      </c>
      <c r="E3" s="507"/>
      <c r="F3" s="507"/>
      <c r="G3" s="506"/>
      <c r="H3" s="505" t="s">
        <v>71</v>
      </c>
      <c r="I3" s="506"/>
      <c r="J3" s="505" t="s">
        <v>75</v>
      </c>
      <c r="K3" s="506"/>
      <c r="L3" s="526" t="s">
        <v>67</v>
      </c>
      <c r="M3" s="527"/>
      <c r="N3" s="528"/>
      <c r="O3" s="505" t="s">
        <v>37</v>
      </c>
      <c r="P3" s="507"/>
      <c r="Q3" s="507"/>
      <c r="R3" s="507"/>
      <c r="S3" s="507"/>
      <c r="T3" s="506"/>
      <c r="U3" s="505" t="s">
        <v>38</v>
      </c>
      <c r="V3" s="507"/>
      <c r="W3" s="506"/>
      <c r="X3" s="505" t="s">
        <v>55</v>
      </c>
      <c r="Y3" s="507"/>
      <c r="Z3" s="507"/>
      <c r="AA3" s="507"/>
      <c r="AB3" s="507"/>
      <c r="AC3" s="507"/>
      <c r="AD3" s="507"/>
      <c r="AE3" s="507"/>
      <c r="AF3" s="507"/>
      <c r="AG3" s="507"/>
      <c r="AH3" s="507"/>
      <c r="AI3" s="507"/>
      <c r="AJ3" s="506"/>
      <c r="AK3" s="504" t="s">
        <v>32</v>
      </c>
      <c r="AL3" s="504"/>
      <c r="AM3" s="504"/>
      <c r="AN3" s="504"/>
      <c r="AO3" s="40"/>
      <c r="AP3" s="39"/>
    </row>
    <row r="4" spans="1:42" ht="46.5" thickTop="1" thickBot="1" x14ac:dyDescent="0.3">
      <c r="A4" s="115" t="s">
        <v>107</v>
      </c>
      <c r="B4" s="7" t="s">
        <v>20</v>
      </c>
      <c r="C4" s="8" t="s">
        <v>19</v>
      </c>
      <c r="D4" s="46" t="s">
        <v>65</v>
      </c>
      <c r="E4" s="31" t="s">
        <v>60</v>
      </c>
      <c r="F4" s="7" t="s">
        <v>108</v>
      </c>
      <c r="G4" s="8" t="s">
        <v>21</v>
      </c>
      <c r="H4" s="23" t="s">
        <v>69</v>
      </c>
      <c r="I4" s="61" t="s">
        <v>70</v>
      </c>
      <c r="J4" s="23" t="s">
        <v>44</v>
      </c>
      <c r="K4" s="61" t="s">
        <v>43</v>
      </c>
      <c r="L4" s="7" t="s">
        <v>33</v>
      </c>
      <c r="M4" s="27" t="s">
        <v>27</v>
      </c>
      <c r="N4" s="9" t="s">
        <v>68</v>
      </c>
      <c r="O4" s="7" t="s">
        <v>2</v>
      </c>
      <c r="P4" s="7" t="s">
        <v>22</v>
      </c>
      <c r="Q4" s="7" t="s">
        <v>23</v>
      </c>
      <c r="R4" s="30" t="s">
        <v>45</v>
      </c>
      <c r="S4" s="86" t="s">
        <v>24</v>
      </c>
      <c r="T4" s="154" t="s">
        <v>41</v>
      </c>
      <c r="U4" s="7" t="s">
        <v>6</v>
      </c>
      <c r="V4" s="27" t="s">
        <v>5</v>
      </c>
      <c r="W4" s="61" t="s">
        <v>41</v>
      </c>
      <c r="X4" s="7" t="s">
        <v>3</v>
      </c>
      <c r="Y4" s="7" t="s">
        <v>4</v>
      </c>
      <c r="Z4" s="8" t="s">
        <v>28</v>
      </c>
      <c r="AA4" s="23" t="s">
        <v>46</v>
      </c>
      <c r="AB4" s="23" t="s">
        <v>47</v>
      </c>
      <c r="AC4" s="23" t="s">
        <v>48</v>
      </c>
      <c r="AD4" s="23" t="s">
        <v>49</v>
      </c>
      <c r="AE4" s="23" t="s">
        <v>50</v>
      </c>
      <c r="AF4" s="23" t="s">
        <v>51</v>
      </c>
      <c r="AG4" s="23" t="s">
        <v>52</v>
      </c>
      <c r="AH4" s="23" t="s">
        <v>53</v>
      </c>
      <c r="AI4" s="23" t="s">
        <v>54</v>
      </c>
      <c r="AJ4" s="29" t="s">
        <v>41</v>
      </c>
      <c r="AK4" s="7" t="s">
        <v>29</v>
      </c>
      <c r="AL4" s="148" t="s">
        <v>97</v>
      </c>
      <c r="AM4" s="148" t="s">
        <v>96</v>
      </c>
      <c r="AN4" s="7" t="s">
        <v>24</v>
      </c>
      <c r="AO4" s="37" t="s">
        <v>63</v>
      </c>
    </row>
    <row r="5" spans="1:42" ht="15.75" thickTop="1" x14ac:dyDescent="0.25">
      <c r="A5" s="35" t="s">
        <v>85</v>
      </c>
      <c r="B5" s="54" t="str">
        <f>B6</f>
        <v>?</v>
      </c>
      <c r="C5" s="55" t="str">
        <f t="shared" ref="C5:AK5" si="0">C6</f>
        <v>?</v>
      </c>
      <c r="D5" s="56" t="str">
        <f t="shared" si="0"/>
        <v>?</v>
      </c>
      <c r="E5" s="56" t="str">
        <f t="shared" si="0"/>
        <v>?</v>
      </c>
      <c r="F5" s="54" t="str">
        <f t="shared" si="0"/>
        <v>?</v>
      </c>
      <c r="G5" s="55" t="str">
        <f t="shared" si="0"/>
        <v>?</v>
      </c>
      <c r="H5" s="56" t="str">
        <f t="shared" si="0"/>
        <v>?</v>
      </c>
      <c r="I5" s="55" t="str">
        <f t="shared" si="0"/>
        <v>?</v>
      </c>
      <c r="J5" s="146" t="str">
        <f t="shared" si="0"/>
        <v>?</v>
      </c>
      <c r="K5" s="147" t="str">
        <f t="shared" si="0"/>
        <v>?</v>
      </c>
      <c r="L5" s="54" t="str">
        <f t="shared" si="0"/>
        <v>?</v>
      </c>
      <c r="M5" s="56" t="str">
        <f t="shared" si="0"/>
        <v>?</v>
      </c>
      <c r="N5" s="55" t="str">
        <f t="shared" si="0"/>
        <v>?</v>
      </c>
      <c r="O5" s="54" t="str">
        <f t="shared" si="0"/>
        <v>?</v>
      </c>
      <c r="P5" s="54" t="str">
        <f t="shared" si="0"/>
        <v>?</v>
      </c>
      <c r="Q5" s="54" t="str">
        <f t="shared" si="0"/>
        <v>?</v>
      </c>
      <c r="R5" s="54" t="str">
        <f t="shared" si="0"/>
        <v>?</v>
      </c>
      <c r="S5" s="56" t="str">
        <f t="shared" si="0"/>
        <v>?</v>
      </c>
      <c r="T5" s="55" t="str">
        <f t="shared" si="0"/>
        <v>?</v>
      </c>
      <c r="U5" s="54" t="str">
        <f t="shared" si="0"/>
        <v>?</v>
      </c>
      <c r="V5" s="56" t="str">
        <f t="shared" si="0"/>
        <v>?</v>
      </c>
      <c r="W5" s="55" t="str">
        <f t="shared" si="0"/>
        <v>?</v>
      </c>
      <c r="X5" s="54" t="str">
        <f t="shared" si="0"/>
        <v>?</v>
      </c>
      <c r="Y5" s="54" t="str">
        <f t="shared" si="0"/>
        <v>?</v>
      </c>
      <c r="Z5" s="55" t="str">
        <f t="shared" si="0"/>
        <v>?</v>
      </c>
      <c r="AA5" s="529" t="str">
        <f t="shared" si="0"/>
        <v>n/a</v>
      </c>
      <c r="AB5" s="490"/>
      <c r="AC5" s="490"/>
      <c r="AD5" s="490"/>
      <c r="AE5" s="490"/>
      <c r="AF5" s="490"/>
      <c r="AG5" s="490"/>
      <c r="AH5" s="490"/>
      <c r="AI5" s="490"/>
      <c r="AJ5" s="495"/>
      <c r="AK5" s="491" t="str">
        <f t="shared" si="0"/>
        <v>n/a</v>
      </c>
      <c r="AL5" s="485"/>
      <c r="AM5" s="485"/>
      <c r="AN5" s="485"/>
      <c r="AO5" s="486"/>
    </row>
    <row r="6" spans="1:42" x14ac:dyDescent="0.25">
      <c r="A6" s="204" t="s">
        <v>78</v>
      </c>
      <c r="B6" s="19" t="s">
        <v>61</v>
      </c>
      <c r="C6" s="10" t="s">
        <v>61</v>
      </c>
      <c r="D6" s="28" t="s">
        <v>61</v>
      </c>
      <c r="E6" s="88" t="s">
        <v>61</v>
      </c>
      <c r="F6" s="1" t="s">
        <v>61</v>
      </c>
      <c r="G6" s="22" t="s">
        <v>61</v>
      </c>
      <c r="H6" s="43" t="s">
        <v>61</v>
      </c>
      <c r="I6" s="42" t="s">
        <v>61</v>
      </c>
      <c r="J6" s="25" t="s">
        <v>61</v>
      </c>
      <c r="K6" s="18" t="s">
        <v>61</v>
      </c>
      <c r="L6" s="1" t="s">
        <v>61</v>
      </c>
      <c r="M6" s="43" t="s">
        <v>61</v>
      </c>
      <c r="N6" s="42" t="s">
        <v>61</v>
      </c>
      <c r="O6" s="1" t="s">
        <v>61</v>
      </c>
      <c r="P6" s="1" t="s">
        <v>61</v>
      </c>
      <c r="Q6" s="1" t="s">
        <v>61</v>
      </c>
      <c r="R6" s="1" t="s">
        <v>61</v>
      </c>
      <c r="S6" s="43" t="s">
        <v>61</v>
      </c>
      <c r="T6" s="42" t="s">
        <v>61</v>
      </c>
      <c r="U6" s="1" t="s">
        <v>61</v>
      </c>
      <c r="V6" s="124" t="s">
        <v>61</v>
      </c>
      <c r="W6" s="122" t="s">
        <v>61</v>
      </c>
      <c r="X6" s="1" t="s">
        <v>61</v>
      </c>
      <c r="Y6" s="1" t="s">
        <v>61</v>
      </c>
      <c r="Z6" s="10" t="s">
        <v>61</v>
      </c>
      <c r="AA6" s="451" t="str">
        <f>AA7</f>
        <v>n/a</v>
      </c>
      <c r="AB6" s="449"/>
      <c r="AC6" s="449"/>
      <c r="AD6" s="449"/>
      <c r="AE6" s="449"/>
      <c r="AF6" s="449"/>
      <c r="AG6" s="449"/>
      <c r="AH6" s="449"/>
      <c r="AI6" s="449"/>
      <c r="AJ6" s="450"/>
      <c r="AK6" s="451" t="str">
        <f>AK7</f>
        <v>n/a</v>
      </c>
      <c r="AL6" s="452"/>
      <c r="AM6" s="452"/>
      <c r="AN6" s="452"/>
      <c r="AO6" s="450"/>
    </row>
    <row r="7" spans="1:42" ht="15" customHeight="1" x14ac:dyDescent="0.25">
      <c r="A7" t="s">
        <v>14</v>
      </c>
      <c r="B7" s="512" t="s">
        <v>35</v>
      </c>
      <c r="C7" s="514" t="s">
        <v>35</v>
      </c>
      <c r="D7" s="515" t="s">
        <v>35</v>
      </c>
      <c r="E7" s="513" t="s">
        <v>35</v>
      </c>
      <c r="F7" s="512" t="s">
        <v>35</v>
      </c>
      <c r="G7" s="514" t="s">
        <v>35</v>
      </c>
      <c r="H7" s="515" t="s">
        <v>35</v>
      </c>
      <c r="I7" s="514" t="s">
        <v>35</v>
      </c>
      <c r="J7" s="515" t="s">
        <v>35</v>
      </c>
      <c r="K7" s="514" t="s">
        <v>35</v>
      </c>
      <c r="L7" s="515" t="s">
        <v>35</v>
      </c>
      <c r="M7" s="513" t="s">
        <v>35</v>
      </c>
      <c r="N7" s="514" t="s">
        <v>35</v>
      </c>
      <c r="O7" s="515" t="s">
        <v>35</v>
      </c>
      <c r="P7" s="512" t="s">
        <v>35</v>
      </c>
      <c r="Q7" s="512" t="s">
        <v>35</v>
      </c>
      <c r="R7" s="512" t="s">
        <v>35</v>
      </c>
      <c r="S7" s="513" t="s">
        <v>35</v>
      </c>
      <c r="T7" s="514" t="s">
        <v>35</v>
      </c>
      <c r="U7" s="515" t="s">
        <v>35</v>
      </c>
      <c r="V7" s="513" t="s">
        <v>35</v>
      </c>
      <c r="W7" s="514" t="s">
        <v>35</v>
      </c>
      <c r="X7" s="513" t="s">
        <v>35</v>
      </c>
      <c r="Y7" s="512" t="s">
        <v>35</v>
      </c>
      <c r="Z7" s="514" t="s">
        <v>35</v>
      </c>
      <c r="AA7" s="515" t="s">
        <v>26</v>
      </c>
      <c r="AB7" s="513"/>
      <c r="AC7" s="513"/>
      <c r="AD7" s="513"/>
      <c r="AE7" s="513"/>
      <c r="AF7" s="513"/>
      <c r="AG7" s="513"/>
      <c r="AH7" s="513"/>
      <c r="AI7" s="513"/>
      <c r="AJ7" s="514"/>
      <c r="AK7" s="515" t="s">
        <v>26</v>
      </c>
      <c r="AL7" s="513"/>
      <c r="AM7" s="513"/>
      <c r="AN7" s="513"/>
      <c r="AO7" s="514"/>
    </row>
    <row r="8" spans="1:42" x14ac:dyDescent="0.25">
      <c r="A8" t="s">
        <v>15</v>
      </c>
      <c r="B8" s="512"/>
      <c r="C8" s="514"/>
      <c r="D8" s="515"/>
      <c r="E8" s="513"/>
      <c r="F8" s="512"/>
      <c r="G8" s="514"/>
      <c r="H8" s="515"/>
      <c r="I8" s="514"/>
      <c r="J8" s="515"/>
      <c r="K8" s="514"/>
      <c r="L8" s="515"/>
      <c r="M8" s="513"/>
      <c r="N8" s="514"/>
      <c r="O8" s="515"/>
      <c r="P8" s="512"/>
      <c r="Q8" s="512"/>
      <c r="R8" s="512"/>
      <c r="S8" s="513"/>
      <c r="T8" s="514"/>
      <c r="U8" s="515"/>
      <c r="V8" s="513"/>
      <c r="W8" s="514"/>
      <c r="X8" s="513"/>
      <c r="Y8" s="512"/>
      <c r="Z8" s="514"/>
      <c r="AA8" s="515"/>
      <c r="AB8" s="513"/>
      <c r="AC8" s="513"/>
      <c r="AD8" s="513"/>
      <c r="AE8" s="513"/>
      <c r="AF8" s="513"/>
      <c r="AG8" s="513"/>
      <c r="AH8" s="513"/>
      <c r="AI8" s="513"/>
      <c r="AJ8" s="514"/>
      <c r="AK8" s="515"/>
      <c r="AL8" s="513"/>
      <c r="AM8" s="513"/>
      <c r="AN8" s="513"/>
      <c r="AO8" s="514"/>
    </row>
    <row r="9" spans="1:42" x14ac:dyDescent="0.25">
      <c r="A9" s="135" t="s">
        <v>18</v>
      </c>
      <c r="B9" s="1" t="s">
        <v>34</v>
      </c>
      <c r="C9" s="10" t="s">
        <v>34</v>
      </c>
      <c r="D9" s="28" t="s">
        <v>34</v>
      </c>
      <c r="E9" s="28" t="s">
        <v>34</v>
      </c>
      <c r="F9" s="1" t="s">
        <v>34</v>
      </c>
      <c r="G9" s="22" t="s">
        <v>26</v>
      </c>
      <c r="H9" s="43" t="s">
        <v>26</v>
      </c>
      <c r="I9" s="42" t="s">
        <v>26</v>
      </c>
      <c r="J9" s="25" t="s">
        <v>26</v>
      </c>
      <c r="K9" s="18" t="s">
        <v>26</v>
      </c>
      <c r="L9" s="1" t="s">
        <v>26</v>
      </c>
      <c r="M9" s="43" t="s">
        <v>26</v>
      </c>
      <c r="N9" s="42" t="s">
        <v>26</v>
      </c>
      <c r="O9" s="1" t="s">
        <v>26</v>
      </c>
      <c r="P9" s="1" t="s">
        <v>26</v>
      </c>
      <c r="Q9" s="1" t="s">
        <v>26</v>
      </c>
      <c r="R9" s="1" t="s">
        <v>26</v>
      </c>
      <c r="S9" s="43" t="s">
        <v>26</v>
      </c>
      <c r="T9" s="42" t="s">
        <v>26</v>
      </c>
      <c r="U9" s="1" t="s">
        <v>26</v>
      </c>
      <c r="V9" s="124" t="s">
        <v>26</v>
      </c>
      <c r="W9" s="122"/>
      <c r="X9" s="1" t="s">
        <v>26</v>
      </c>
      <c r="Y9" s="1" t="s">
        <v>26</v>
      </c>
      <c r="Z9" s="10" t="s">
        <v>26</v>
      </c>
      <c r="AA9" s="515"/>
      <c r="AB9" s="513"/>
      <c r="AC9" s="513"/>
      <c r="AD9" s="513"/>
      <c r="AE9" s="513"/>
      <c r="AF9" s="513"/>
      <c r="AG9" s="513"/>
      <c r="AH9" s="513"/>
      <c r="AI9" s="513"/>
      <c r="AJ9" s="514"/>
      <c r="AK9" s="515"/>
      <c r="AL9" s="513"/>
      <c r="AM9" s="513"/>
      <c r="AN9" s="513"/>
      <c r="AO9" s="514"/>
    </row>
    <row r="10" spans="1:42" x14ac:dyDescent="0.25">
      <c r="A10" s="35" t="s">
        <v>58</v>
      </c>
      <c r="B10" s="54" t="str">
        <f>B11</f>
        <v>?</v>
      </c>
      <c r="C10" s="55" t="str">
        <f t="shared" ref="C10:AO10" si="1">C11</f>
        <v>?</v>
      </c>
      <c r="D10" s="56" t="str">
        <f t="shared" si="1"/>
        <v>?</v>
      </c>
      <c r="E10" s="56" t="str">
        <f t="shared" si="1"/>
        <v>?</v>
      </c>
      <c r="F10" s="54" t="str">
        <f t="shared" si="1"/>
        <v>?</v>
      </c>
      <c r="G10" s="55" t="str">
        <f t="shared" si="1"/>
        <v>?</v>
      </c>
      <c r="H10" s="56" t="str">
        <f t="shared" si="1"/>
        <v>?</v>
      </c>
      <c r="I10" s="55" t="str">
        <f t="shared" si="1"/>
        <v>?</v>
      </c>
      <c r="J10" s="56" t="str">
        <f t="shared" si="1"/>
        <v>?</v>
      </c>
      <c r="K10" s="55" t="str">
        <f t="shared" si="1"/>
        <v>?</v>
      </c>
      <c r="L10" s="54" t="str">
        <f t="shared" si="1"/>
        <v>?</v>
      </c>
      <c r="M10" s="56" t="str">
        <f t="shared" si="1"/>
        <v>?</v>
      </c>
      <c r="N10" s="55" t="str">
        <f t="shared" si="1"/>
        <v>?</v>
      </c>
      <c r="O10" s="54" t="str">
        <f t="shared" si="1"/>
        <v>?</v>
      </c>
      <c r="P10" s="54" t="str">
        <f t="shared" si="1"/>
        <v>?</v>
      </c>
      <c r="Q10" s="54" t="str">
        <f t="shared" si="1"/>
        <v>?</v>
      </c>
      <c r="R10" s="54" t="str">
        <f t="shared" si="1"/>
        <v>?</v>
      </c>
      <c r="S10" s="56" t="str">
        <f t="shared" si="1"/>
        <v>?</v>
      </c>
      <c r="T10" s="55" t="str">
        <f t="shared" si="1"/>
        <v>?</v>
      </c>
      <c r="U10" s="54" t="str">
        <f t="shared" si="1"/>
        <v>?</v>
      </c>
      <c r="V10" s="56" t="str">
        <f t="shared" si="1"/>
        <v>?</v>
      </c>
      <c r="W10" s="55" t="str">
        <f t="shared" si="1"/>
        <v xml:space="preserve"> ?</v>
      </c>
      <c r="X10" s="54" t="str">
        <f t="shared" si="1"/>
        <v>?</v>
      </c>
      <c r="Y10" s="54" t="str">
        <f t="shared" si="1"/>
        <v>?</v>
      </c>
      <c r="Z10" s="55" t="str">
        <f t="shared" si="1"/>
        <v>?</v>
      </c>
      <c r="AA10" s="56" t="str">
        <f t="shared" si="1"/>
        <v>?</v>
      </c>
      <c r="AB10" s="56" t="str">
        <f t="shared" si="1"/>
        <v>?</v>
      </c>
      <c r="AC10" s="56" t="str">
        <f t="shared" si="1"/>
        <v>?</v>
      </c>
      <c r="AD10" s="56" t="str">
        <f t="shared" si="1"/>
        <v>?</v>
      </c>
      <c r="AE10" s="56" t="str">
        <f t="shared" si="1"/>
        <v>?</v>
      </c>
      <c r="AF10" s="56" t="str">
        <f t="shared" si="1"/>
        <v>?</v>
      </c>
      <c r="AG10" s="56" t="str">
        <f t="shared" si="1"/>
        <v>?</v>
      </c>
      <c r="AH10" s="56" t="str">
        <f t="shared" si="1"/>
        <v>?</v>
      </c>
      <c r="AI10" s="56" t="str">
        <f t="shared" si="1"/>
        <v>?</v>
      </c>
      <c r="AJ10" s="55" t="str">
        <f t="shared" si="1"/>
        <v>?</v>
      </c>
      <c r="AK10" s="54" t="str">
        <f t="shared" si="1"/>
        <v>?</v>
      </c>
      <c r="AL10" s="54" t="str">
        <f t="shared" si="1"/>
        <v>?</v>
      </c>
      <c r="AM10" s="54" t="str">
        <f t="shared" si="1"/>
        <v>?</v>
      </c>
      <c r="AN10" s="54" t="str">
        <f t="shared" si="1"/>
        <v>?</v>
      </c>
      <c r="AO10" s="55" t="str">
        <f t="shared" si="1"/>
        <v>?</v>
      </c>
    </row>
    <row r="11" spans="1:42" x14ac:dyDescent="0.25">
      <c r="A11" s="203" t="s">
        <v>79</v>
      </c>
      <c r="B11" s="89" t="s">
        <v>61</v>
      </c>
      <c r="C11" s="10" t="s">
        <v>61</v>
      </c>
      <c r="D11" s="28" t="s">
        <v>61</v>
      </c>
      <c r="E11" s="28" t="s">
        <v>61</v>
      </c>
      <c r="F11" s="1" t="s">
        <v>61</v>
      </c>
      <c r="G11" s="22" t="s">
        <v>61</v>
      </c>
      <c r="H11" s="43" t="s">
        <v>61</v>
      </c>
      <c r="I11" s="42" t="s">
        <v>61</v>
      </c>
      <c r="J11" s="25" t="s">
        <v>61</v>
      </c>
      <c r="K11" s="18" t="s">
        <v>61</v>
      </c>
      <c r="L11" s="1" t="s">
        <v>61</v>
      </c>
      <c r="M11" s="43" t="s">
        <v>61</v>
      </c>
      <c r="N11" s="42" t="s">
        <v>61</v>
      </c>
      <c r="O11" s="1" t="s">
        <v>61</v>
      </c>
      <c r="P11" s="1" t="s">
        <v>61</v>
      </c>
      <c r="Q11" s="1" t="s">
        <v>61</v>
      </c>
      <c r="R11" s="1" t="s">
        <v>61</v>
      </c>
      <c r="S11" s="43" t="s">
        <v>61</v>
      </c>
      <c r="T11" s="42" t="s">
        <v>61</v>
      </c>
      <c r="U11" s="1" t="s">
        <v>61</v>
      </c>
      <c r="V11" s="124" t="s">
        <v>61</v>
      </c>
      <c r="W11" s="122" t="s">
        <v>99</v>
      </c>
      <c r="X11" s="1" t="s">
        <v>61</v>
      </c>
      <c r="Y11" s="1" t="s">
        <v>61</v>
      </c>
      <c r="Z11" s="10" t="s">
        <v>61</v>
      </c>
      <c r="AA11" s="25" t="s">
        <v>61</v>
      </c>
      <c r="AB11" s="25" t="s">
        <v>61</v>
      </c>
      <c r="AC11" s="25" t="s">
        <v>61</v>
      </c>
      <c r="AD11" s="25" t="s">
        <v>61</v>
      </c>
      <c r="AE11" s="25" t="s">
        <v>61</v>
      </c>
      <c r="AF11" s="25" t="s">
        <v>61</v>
      </c>
      <c r="AG11" s="25" t="s">
        <v>61</v>
      </c>
      <c r="AH11" s="25" t="s">
        <v>61</v>
      </c>
      <c r="AI11" s="25" t="s">
        <v>61</v>
      </c>
      <c r="AJ11" s="18" t="s">
        <v>61</v>
      </c>
      <c r="AK11" s="1" t="s">
        <v>61</v>
      </c>
      <c r="AL11" s="1" t="s">
        <v>61</v>
      </c>
      <c r="AM11" s="1" t="s">
        <v>61</v>
      </c>
      <c r="AN11" s="1" t="s">
        <v>61</v>
      </c>
      <c r="AO11" s="10" t="s">
        <v>61</v>
      </c>
    </row>
    <row r="12" spans="1:42" x14ac:dyDescent="0.25">
      <c r="A12" t="s">
        <v>14</v>
      </c>
      <c r="B12" s="512" t="s">
        <v>35</v>
      </c>
      <c r="C12" s="514" t="s">
        <v>35</v>
      </c>
      <c r="D12" s="515" t="s">
        <v>35</v>
      </c>
      <c r="E12" s="513" t="s">
        <v>35</v>
      </c>
      <c r="F12" s="512" t="s">
        <v>35</v>
      </c>
      <c r="G12" s="514" t="s">
        <v>35</v>
      </c>
      <c r="H12" s="515" t="s">
        <v>35</v>
      </c>
      <c r="I12" s="514" t="s">
        <v>35</v>
      </c>
      <c r="J12" s="515" t="s">
        <v>35</v>
      </c>
      <c r="K12" s="514" t="s">
        <v>35</v>
      </c>
      <c r="L12" s="515" t="s">
        <v>35</v>
      </c>
      <c r="M12" s="513" t="s">
        <v>35</v>
      </c>
      <c r="N12" s="514" t="s">
        <v>35</v>
      </c>
      <c r="O12" s="515" t="s">
        <v>35</v>
      </c>
      <c r="P12" s="512" t="s">
        <v>35</v>
      </c>
      <c r="Q12" s="512" t="s">
        <v>35</v>
      </c>
      <c r="R12" s="512" t="s">
        <v>35</v>
      </c>
      <c r="S12" s="513" t="s">
        <v>35</v>
      </c>
      <c r="T12" s="514" t="s">
        <v>35</v>
      </c>
      <c r="U12" s="515" t="s">
        <v>35</v>
      </c>
      <c r="V12" s="513" t="s">
        <v>35</v>
      </c>
      <c r="W12" s="514" t="s">
        <v>35</v>
      </c>
      <c r="X12" s="513" t="s">
        <v>35</v>
      </c>
      <c r="Y12" s="512" t="s">
        <v>35</v>
      </c>
      <c r="Z12" s="514" t="s">
        <v>35</v>
      </c>
      <c r="AA12" s="515" t="s">
        <v>35</v>
      </c>
      <c r="AB12" s="513" t="s">
        <v>35</v>
      </c>
      <c r="AC12" s="513" t="s">
        <v>35</v>
      </c>
      <c r="AD12" s="513" t="s">
        <v>35</v>
      </c>
      <c r="AE12" s="513" t="s">
        <v>35</v>
      </c>
      <c r="AF12" s="513" t="s">
        <v>35</v>
      </c>
      <c r="AG12" s="513" t="s">
        <v>35</v>
      </c>
      <c r="AH12" s="513" t="s">
        <v>35</v>
      </c>
      <c r="AI12" s="513" t="s">
        <v>35</v>
      </c>
      <c r="AJ12" s="514" t="s">
        <v>35</v>
      </c>
      <c r="AK12" s="515" t="s">
        <v>35</v>
      </c>
      <c r="AL12" s="512" t="s">
        <v>35</v>
      </c>
      <c r="AM12" s="512" t="s">
        <v>35</v>
      </c>
      <c r="AN12" s="512" t="s">
        <v>35</v>
      </c>
      <c r="AO12" s="514" t="s">
        <v>35</v>
      </c>
    </row>
    <row r="13" spans="1:42" x14ac:dyDescent="0.25">
      <c r="A13" t="s">
        <v>15</v>
      </c>
      <c r="B13" s="512"/>
      <c r="C13" s="514"/>
      <c r="D13" s="515"/>
      <c r="E13" s="513"/>
      <c r="F13" s="512"/>
      <c r="G13" s="514"/>
      <c r="H13" s="515"/>
      <c r="I13" s="514"/>
      <c r="J13" s="515"/>
      <c r="K13" s="514"/>
      <c r="L13" s="515"/>
      <c r="M13" s="513"/>
      <c r="N13" s="514"/>
      <c r="O13" s="515"/>
      <c r="P13" s="512"/>
      <c r="Q13" s="512"/>
      <c r="R13" s="512"/>
      <c r="S13" s="513"/>
      <c r="T13" s="514"/>
      <c r="U13" s="515"/>
      <c r="V13" s="513"/>
      <c r="W13" s="514"/>
      <c r="X13" s="513"/>
      <c r="Y13" s="512"/>
      <c r="Z13" s="514"/>
      <c r="AA13" s="515"/>
      <c r="AB13" s="513"/>
      <c r="AC13" s="513"/>
      <c r="AD13" s="513"/>
      <c r="AE13" s="513"/>
      <c r="AF13" s="513"/>
      <c r="AG13" s="513"/>
      <c r="AH13" s="513"/>
      <c r="AI13" s="513"/>
      <c r="AJ13" s="514"/>
      <c r="AK13" s="515"/>
      <c r="AL13" s="512"/>
      <c r="AM13" s="512"/>
      <c r="AN13" s="512"/>
      <c r="AO13" s="514"/>
    </row>
    <row r="14" spans="1:42" x14ac:dyDescent="0.25">
      <c r="A14" t="s">
        <v>18</v>
      </c>
      <c r="B14" s="512"/>
      <c r="C14" s="514"/>
      <c r="D14" s="515"/>
      <c r="E14" s="513"/>
      <c r="F14" s="512"/>
      <c r="G14" s="514"/>
      <c r="H14" s="515"/>
      <c r="I14" s="514"/>
      <c r="J14" s="515"/>
      <c r="K14" s="514"/>
      <c r="L14" s="515"/>
      <c r="M14" s="513"/>
      <c r="N14" s="514"/>
      <c r="O14" s="515"/>
      <c r="P14" s="512"/>
      <c r="Q14" s="512"/>
      <c r="R14" s="512"/>
      <c r="S14" s="513"/>
      <c r="T14" s="514"/>
      <c r="U14" s="515"/>
      <c r="V14" s="513"/>
      <c r="W14" s="514"/>
      <c r="X14" s="513"/>
      <c r="Y14" s="512"/>
      <c r="Z14" s="514"/>
      <c r="AA14" s="515"/>
      <c r="AB14" s="513"/>
      <c r="AC14" s="513"/>
      <c r="AD14" s="513"/>
      <c r="AE14" s="513"/>
      <c r="AF14" s="513"/>
      <c r="AG14" s="513"/>
      <c r="AH14" s="513"/>
      <c r="AI14" s="513"/>
      <c r="AJ14" s="514"/>
      <c r="AK14" s="515"/>
      <c r="AL14" s="512"/>
      <c r="AM14" s="512"/>
      <c r="AN14" s="512"/>
      <c r="AO14" s="514"/>
    </row>
    <row r="15" spans="1:42" x14ac:dyDescent="0.25">
      <c r="A15" s="203" t="s">
        <v>80</v>
      </c>
      <c r="B15" s="89" t="s">
        <v>61</v>
      </c>
      <c r="C15" s="10" t="s">
        <v>61</v>
      </c>
      <c r="D15" s="28" t="s">
        <v>61</v>
      </c>
      <c r="E15" s="28" t="s">
        <v>61</v>
      </c>
      <c r="F15" s="1" t="s">
        <v>61</v>
      </c>
      <c r="G15" s="22" t="s">
        <v>61</v>
      </c>
      <c r="H15" s="43" t="s">
        <v>61</v>
      </c>
      <c r="I15" s="42" t="s">
        <v>61</v>
      </c>
      <c r="J15" s="25" t="s">
        <v>61</v>
      </c>
      <c r="K15" s="18" t="s">
        <v>61</v>
      </c>
      <c r="L15" s="1" t="s">
        <v>61</v>
      </c>
      <c r="M15" s="43" t="s">
        <v>61</v>
      </c>
      <c r="N15" s="42" t="s">
        <v>61</v>
      </c>
      <c r="O15" s="1" t="s">
        <v>61</v>
      </c>
      <c r="P15" s="1" t="s">
        <v>61</v>
      </c>
      <c r="Q15" s="1" t="s">
        <v>61</v>
      </c>
      <c r="R15" s="1" t="s">
        <v>61</v>
      </c>
      <c r="S15" s="43" t="s">
        <v>61</v>
      </c>
      <c r="T15" s="42" t="s">
        <v>61</v>
      </c>
      <c r="U15" s="1" t="s">
        <v>61</v>
      </c>
      <c r="V15" s="124" t="s">
        <v>61</v>
      </c>
      <c r="W15" s="122" t="s">
        <v>61</v>
      </c>
      <c r="X15" s="1" t="s">
        <v>61</v>
      </c>
      <c r="Y15" s="1" t="s">
        <v>61</v>
      </c>
      <c r="Z15" s="10" t="s">
        <v>61</v>
      </c>
      <c r="AA15" s="25" t="s">
        <v>61</v>
      </c>
      <c r="AB15" s="25" t="s">
        <v>61</v>
      </c>
      <c r="AC15" s="25" t="s">
        <v>61</v>
      </c>
      <c r="AD15" s="25" t="s">
        <v>61</v>
      </c>
      <c r="AE15" s="25" t="s">
        <v>61</v>
      </c>
      <c r="AF15" s="25" t="s">
        <v>61</v>
      </c>
      <c r="AG15" s="25" t="s">
        <v>61</v>
      </c>
      <c r="AH15" s="25" t="s">
        <v>61</v>
      </c>
      <c r="AI15" s="25" t="s">
        <v>61</v>
      </c>
      <c r="AJ15" s="18" t="s">
        <v>61</v>
      </c>
      <c r="AK15" s="1" t="s">
        <v>61</v>
      </c>
      <c r="AL15" s="1" t="s">
        <v>61</v>
      </c>
      <c r="AM15" s="1" t="s">
        <v>61</v>
      </c>
      <c r="AN15" s="1" t="s">
        <v>61</v>
      </c>
      <c r="AO15" s="10" t="s">
        <v>61</v>
      </c>
    </row>
    <row r="16" spans="1:42" x14ac:dyDescent="0.25">
      <c r="A16" t="s">
        <v>14</v>
      </c>
      <c r="B16" s="512" t="s">
        <v>35</v>
      </c>
      <c r="C16" s="514" t="s">
        <v>35</v>
      </c>
      <c r="D16" s="515" t="s">
        <v>35</v>
      </c>
      <c r="E16" s="513" t="s">
        <v>35</v>
      </c>
      <c r="F16" s="512" t="s">
        <v>35</v>
      </c>
      <c r="G16" s="514" t="s">
        <v>35</v>
      </c>
      <c r="H16" s="515" t="s">
        <v>35</v>
      </c>
      <c r="I16" s="514" t="s">
        <v>35</v>
      </c>
      <c r="J16" s="515" t="s">
        <v>35</v>
      </c>
      <c r="K16" s="514" t="s">
        <v>35</v>
      </c>
      <c r="L16" s="515" t="s">
        <v>35</v>
      </c>
      <c r="M16" s="513" t="s">
        <v>35</v>
      </c>
      <c r="N16" s="514" t="s">
        <v>35</v>
      </c>
      <c r="O16" s="515" t="s">
        <v>35</v>
      </c>
      <c r="P16" s="512" t="s">
        <v>35</v>
      </c>
      <c r="Q16" s="512" t="s">
        <v>35</v>
      </c>
      <c r="R16" s="512" t="s">
        <v>35</v>
      </c>
      <c r="S16" s="513" t="s">
        <v>35</v>
      </c>
      <c r="T16" s="514" t="s">
        <v>35</v>
      </c>
      <c r="U16" s="515" t="s">
        <v>35</v>
      </c>
      <c r="V16" s="513" t="s">
        <v>35</v>
      </c>
      <c r="W16" s="450" t="s">
        <v>35</v>
      </c>
      <c r="X16" s="513" t="s">
        <v>35</v>
      </c>
      <c r="Y16" s="512" t="s">
        <v>35</v>
      </c>
      <c r="Z16" s="514" t="s">
        <v>35</v>
      </c>
      <c r="AA16" s="515" t="s">
        <v>35</v>
      </c>
      <c r="AB16" s="513" t="s">
        <v>35</v>
      </c>
      <c r="AC16" s="513" t="s">
        <v>35</v>
      </c>
      <c r="AD16" s="513" t="s">
        <v>35</v>
      </c>
      <c r="AE16" s="513" t="s">
        <v>35</v>
      </c>
      <c r="AF16" s="513" t="s">
        <v>35</v>
      </c>
      <c r="AG16" s="513" t="s">
        <v>35</v>
      </c>
      <c r="AH16" s="513" t="s">
        <v>35</v>
      </c>
      <c r="AI16" s="513" t="s">
        <v>35</v>
      </c>
      <c r="AJ16" s="514" t="s">
        <v>35</v>
      </c>
      <c r="AK16" s="515" t="s">
        <v>35</v>
      </c>
      <c r="AL16" s="512" t="s">
        <v>35</v>
      </c>
      <c r="AM16" s="512" t="s">
        <v>35</v>
      </c>
      <c r="AN16" s="512" t="s">
        <v>35</v>
      </c>
      <c r="AO16" s="514" t="s">
        <v>35</v>
      </c>
    </row>
    <row r="17" spans="1:41" x14ac:dyDescent="0.25">
      <c r="A17" t="s">
        <v>15</v>
      </c>
      <c r="B17" s="512"/>
      <c r="C17" s="514"/>
      <c r="D17" s="515"/>
      <c r="E17" s="513"/>
      <c r="F17" s="512"/>
      <c r="G17" s="514"/>
      <c r="H17" s="515"/>
      <c r="I17" s="514"/>
      <c r="J17" s="515"/>
      <c r="K17" s="514"/>
      <c r="L17" s="515"/>
      <c r="M17" s="513"/>
      <c r="N17" s="514"/>
      <c r="O17" s="515"/>
      <c r="P17" s="512"/>
      <c r="Q17" s="512"/>
      <c r="R17" s="512"/>
      <c r="S17" s="513"/>
      <c r="T17" s="514"/>
      <c r="U17" s="515"/>
      <c r="V17" s="513"/>
      <c r="W17" s="450"/>
      <c r="X17" s="513"/>
      <c r="Y17" s="512"/>
      <c r="Z17" s="514"/>
      <c r="AA17" s="515"/>
      <c r="AB17" s="513"/>
      <c r="AC17" s="513"/>
      <c r="AD17" s="513"/>
      <c r="AE17" s="513"/>
      <c r="AF17" s="513"/>
      <c r="AG17" s="513"/>
      <c r="AH17" s="513"/>
      <c r="AI17" s="513"/>
      <c r="AJ17" s="514"/>
      <c r="AK17" s="515"/>
      <c r="AL17" s="512"/>
      <c r="AM17" s="512"/>
      <c r="AN17" s="512"/>
      <c r="AO17" s="514"/>
    </row>
    <row r="18" spans="1:41" x14ac:dyDescent="0.25">
      <c r="A18" t="s">
        <v>18</v>
      </c>
      <c r="B18" s="512"/>
      <c r="C18" s="514"/>
      <c r="D18" s="515"/>
      <c r="E18" s="513"/>
      <c r="F18" s="512"/>
      <c r="G18" s="514"/>
      <c r="H18" s="515"/>
      <c r="I18" s="514"/>
      <c r="J18" s="515"/>
      <c r="K18" s="514"/>
      <c r="L18" s="515"/>
      <c r="M18" s="513"/>
      <c r="N18" s="514"/>
      <c r="O18" s="515"/>
      <c r="P18" s="512"/>
      <c r="Q18" s="512"/>
      <c r="R18" s="512"/>
      <c r="S18" s="513"/>
      <c r="T18" s="514"/>
      <c r="U18" s="515"/>
      <c r="V18" s="513"/>
      <c r="W18" s="450"/>
      <c r="X18" s="513"/>
      <c r="Y18" s="512"/>
      <c r="Z18" s="514"/>
      <c r="AA18" s="515"/>
      <c r="AB18" s="513"/>
      <c r="AC18" s="513"/>
      <c r="AD18" s="513"/>
      <c r="AE18" s="513"/>
      <c r="AF18" s="513"/>
      <c r="AG18" s="513"/>
      <c r="AH18" s="513"/>
      <c r="AI18" s="513"/>
      <c r="AJ18" s="514"/>
      <c r="AK18" s="515"/>
      <c r="AL18" s="512"/>
      <c r="AM18" s="512"/>
      <c r="AN18" s="512"/>
      <c r="AO18" s="514"/>
    </row>
    <row r="19" spans="1:41" s="106" customFormat="1" x14ac:dyDescent="0.25">
      <c r="B19" s="121"/>
      <c r="C19" s="143"/>
      <c r="D19" s="123"/>
      <c r="E19" s="123"/>
      <c r="F19" s="121"/>
      <c r="G19" s="143"/>
      <c r="H19" s="123"/>
      <c r="I19" s="143"/>
      <c r="J19" s="123"/>
      <c r="K19" s="143"/>
      <c r="L19" s="123"/>
      <c r="M19" s="123"/>
      <c r="N19" s="143"/>
      <c r="O19" s="123"/>
      <c r="P19" s="121"/>
      <c r="Q19" s="121"/>
      <c r="R19" s="121"/>
      <c r="S19" s="123"/>
      <c r="T19" s="143"/>
      <c r="U19" s="123"/>
      <c r="V19" s="123"/>
      <c r="W19" s="122"/>
      <c r="X19" s="123"/>
      <c r="Y19" s="121"/>
      <c r="Z19" s="143"/>
      <c r="AA19" s="123"/>
      <c r="AB19" s="123"/>
      <c r="AC19" s="123"/>
      <c r="AD19" s="123"/>
      <c r="AE19" s="123"/>
      <c r="AF19" s="123"/>
      <c r="AG19" s="123"/>
      <c r="AH19" s="123"/>
      <c r="AI19" s="123"/>
      <c r="AJ19" s="143"/>
      <c r="AK19" s="123"/>
      <c r="AL19" s="121"/>
      <c r="AM19" s="121"/>
      <c r="AN19" s="121"/>
      <c r="AO19" s="143"/>
    </row>
    <row r="20" spans="1:41" x14ac:dyDescent="0.25">
      <c r="A20" s="205" t="s">
        <v>83</v>
      </c>
      <c r="B20" s="1"/>
      <c r="C20" s="10"/>
      <c r="D20" s="28"/>
      <c r="E20" s="28"/>
      <c r="F20" s="1"/>
      <c r="G20" s="22"/>
      <c r="H20" s="43"/>
      <c r="I20" s="42"/>
      <c r="J20" s="25"/>
      <c r="K20" s="18"/>
      <c r="L20" s="1"/>
      <c r="M20" s="43"/>
      <c r="N20" s="42"/>
      <c r="O20" s="1"/>
      <c r="P20" s="1"/>
      <c r="Q20" s="1"/>
      <c r="R20" s="1"/>
      <c r="S20" s="43"/>
      <c r="T20" s="42"/>
      <c r="U20" s="1"/>
      <c r="V20" s="124"/>
      <c r="W20" s="122"/>
      <c r="X20" s="1"/>
      <c r="Y20" s="1"/>
      <c r="Z20" s="10"/>
      <c r="AA20" s="25"/>
      <c r="AB20" s="25"/>
      <c r="AC20" s="25"/>
      <c r="AD20" s="25"/>
      <c r="AE20" s="25"/>
      <c r="AF20" s="25"/>
      <c r="AG20" s="25"/>
      <c r="AH20" s="25"/>
      <c r="AI20" s="25"/>
      <c r="AJ20" s="18"/>
      <c r="AK20" s="1"/>
      <c r="AL20" s="1"/>
      <c r="AM20" s="2"/>
      <c r="AN20" s="1"/>
      <c r="AO20" s="10"/>
    </row>
    <row r="21" spans="1:41" s="106" customFormat="1" x14ac:dyDescent="0.25">
      <c r="A21" s="401" t="s">
        <v>102</v>
      </c>
      <c r="B21" s="401"/>
      <c r="C21" s="401"/>
      <c r="D21" s="401"/>
      <c r="E21" s="401"/>
      <c r="F21" s="118"/>
      <c r="G21" s="122"/>
      <c r="H21" s="124"/>
      <c r="I21" s="122"/>
      <c r="J21" s="124"/>
      <c r="K21" s="122"/>
      <c r="L21" s="118"/>
      <c r="M21" s="124"/>
      <c r="N21" s="122"/>
      <c r="O21" s="118"/>
      <c r="P21" s="118"/>
      <c r="Q21" s="118"/>
      <c r="R21" s="118"/>
      <c r="S21" s="124"/>
      <c r="T21" s="122"/>
      <c r="U21" s="118"/>
      <c r="V21" s="124"/>
      <c r="W21" s="122"/>
      <c r="X21" s="118"/>
      <c r="Y21" s="118"/>
      <c r="Z21" s="122"/>
      <c r="AA21" s="124"/>
      <c r="AB21" s="124"/>
      <c r="AC21" s="124"/>
      <c r="AD21" s="124"/>
      <c r="AE21" s="124"/>
      <c r="AF21" s="124"/>
      <c r="AG21" s="124"/>
      <c r="AH21" s="124"/>
      <c r="AI21" s="124"/>
      <c r="AJ21" s="122"/>
      <c r="AK21" s="118"/>
      <c r="AL21" s="118"/>
      <c r="AM21" s="2"/>
      <c r="AN21" s="118"/>
      <c r="AO21" s="122"/>
    </row>
    <row r="22" spans="1:41" x14ac:dyDescent="0.25">
      <c r="A22" s="401" t="s">
        <v>103</v>
      </c>
      <c r="B22" s="401"/>
      <c r="C22" s="401"/>
      <c r="D22" s="401"/>
      <c r="E22" s="28"/>
      <c r="F22" s="1"/>
      <c r="G22" s="22"/>
      <c r="H22" s="43"/>
      <c r="I22" s="42"/>
      <c r="J22" s="25"/>
      <c r="K22" s="18"/>
      <c r="L22" s="1"/>
      <c r="M22" s="43"/>
      <c r="N22" s="42"/>
      <c r="O22" s="1"/>
      <c r="P22" s="1"/>
      <c r="Q22" s="1"/>
      <c r="R22" s="1"/>
      <c r="S22" s="43"/>
      <c r="T22" s="42"/>
      <c r="U22" s="1"/>
      <c r="V22" s="124"/>
      <c r="W22" s="122"/>
      <c r="X22" s="1"/>
      <c r="Y22" s="1"/>
      <c r="Z22" s="10"/>
      <c r="AA22" s="25"/>
      <c r="AB22" s="25"/>
      <c r="AC22" s="25"/>
      <c r="AD22" s="25"/>
      <c r="AE22" s="25"/>
      <c r="AF22" s="25"/>
      <c r="AG22" s="25"/>
      <c r="AH22" s="25"/>
      <c r="AI22" s="25"/>
      <c r="AJ22" s="18"/>
      <c r="AK22" s="1"/>
      <c r="AL22" s="1"/>
      <c r="AM22" s="1"/>
      <c r="AN22" s="1"/>
      <c r="AO22" s="10"/>
    </row>
    <row r="23" spans="1:41" x14ac:dyDescent="0.25">
      <c r="A23" s="401" t="s">
        <v>104</v>
      </c>
      <c r="B23" s="401"/>
      <c r="C23" s="401"/>
      <c r="D23" s="401"/>
      <c r="E23" s="28"/>
      <c r="F23" s="1"/>
      <c r="G23" s="22"/>
      <c r="H23" s="43"/>
      <c r="I23" s="42"/>
      <c r="J23" s="25"/>
      <c r="K23" s="18"/>
      <c r="L23" s="1"/>
      <c r="M23" s="43"/>
      <c r="N23" s="42"/>
      <c r="O23" s="1"/>
      <c r="P23" s="1"/>
      <c r="Q23" s="1"/>
      <c r="R23" s="1"/>
      <c r="S23" s="43"/>
      <c r="T23" s="42"/>
      <c r="U23" s="1"/>
      <c r="V23" s="124"/>
      <c r="W23" s="122"/>
      <c r="X23" s="1"/>
      <c r="Y23" s="1"/>
      <c r="Z23" s="10"/>
      <c r="AA23" s="25"/>
      <c r="AB23" s="25"/>
      <c r="AC23" s="25"/>
      <c r="AD23" s="25"/>
      <c r="AE23" s="25"/>
      <c r="AF23" s="25"/>
      <c r="AG23" s="25"/>
      <c r="AH23" s="25"/>
      <c r="AI23" s="25"/>
      <c r="AJ23" s="18"/>
      <c r="AK23" s="1"/>
      <c r="AL23" s="1"/>
      <c r="AM23" s="1"/>
      <c r="AN23" s="1"/>
      <c r="AO23" s="10"/>
    </row>
    <row r="24" spans="1:41" x14ac:dyDescent="0.25">
      <c r="B24" s="89"/>
      <c r="C24" s="10"/>
      <c r="D24" s="28"/>
      <c r="E24" s="28"/>
      <c r="F24" s="1"/>
      <c r="G24" s="22"/>
      <c r="H24" s="43"/>
      <c r="I24" s="42"/>
      <c r="J24" s="25"/>
      <c r="K24" s="18"/>
      <c r="L24" s="1"/>
      <c r="M24" s="43"/>
      <c r="N24" s="42"/>
      <c r="O24" s="1"/>
      <c r="P24" s="1"/>
      <c r="Q24" s="1"/>
      <c r="R24" s="1"/>
      <c r="S24" s="43"/>
      <c r="T24" s="42"/>
      <c r="U24" s="1"/>
      <c r="V24" s="124"/>
      <c r="W24" s="122"/>
      <c r="X24" s="1"/>
      <c r="Y24" s="1"/>
      <c r="Z24" s="10"/>
      <c r="AA24" s="25"/>
      <c r="AB24" s="25"/>
      <c r="AC24" s="25"/>
      <c r="AD24" s="25"/>
      <c r="AE24" s="25"/>
      <c r="AF24" s="25"/>
      <c r="AG24" s="25"/>
      <c r="AH24" s="25"/>
      <c r="AI24" s="25"/>
      <c r="AJ24" s="18"/>
      <c r="AK24" s="1"/>
      <c r="AL24" s="1"/>
      <c r="AM24" s="1"/>
      <c r="AN24" s="1"/>
      <c r="AO24" s="10"/>
    </row>
    <row r="25" spans="1:41" x14ac:dyDescent="0.25">
      <c r="B25" s="1"/>
      <c r="C25" s="10"/>
      <c r="D25" s="28"/>
      <c r="E25" s="28"/>
      <c r="F25" s="1"/>
      <c r="G25" s="22"/>
      <c r="H25" s="43"/>
      <c r="I25" s="42"/>
      <c r="J25" s="25"/>
      <c r="K25" s="18"/>
      <c r="L25" s="1"/>
      <c r="M25" s="43"/>
      <c r="N25" s="42"/>
      <c r="O25" s="1"/>
      <c r="P25" s="1"/>
      <c r="Q25" s="1"/>
      <c r="R25" s="1"/>
      <c r="S25" s="43"/>
      <c r="T25" s="42"/>
      <c r="U25" s="1"/>
      <c r="V25" s="124"/>
      <c r="W25" s="122"/>
      <c r="X25" s="1"/>
      <c r="Y25" s="1"/>
      <c r="Z25" s="10"/>
      <c r="AA25" s="25"/>
      <c r="AB25" s="25"/>
      <c r="AC25" s="25"/>
      <c r="AD25" s="25"/>
      <c r="AE25" s="25"/>
      <c r="AF25" s="25"/>
      <c r="AG25" s="25"/>
      <c r="AH25" s="25"/>
      <c r="AI25" s="25"/>
      <c r="AJ25" s="18"/>
      <c r="AK25" s="1"/>
      <c r="AL25" s="1"/>
      <c r="AM25" s="1"/>
      <c r="AN25" s="1"/>
      <c r="AO25" s="10"/>
    </row>
    <row r="26" spans="1:41" x14ac:dyDescent="0.25">
      <c r="B26" s="1"/>
      <c r="C26" s="10"/>
      <c r="D26" s="28"/>
      <c r="E26" s="28"/>
      <c r="F26" s="1"/>
      <c r="G26" s="22"/>
      <c r="H26" s="43"/>
      <c r="I26" s="42"/>
      <c r="J26" s="25"/>
      <c r="K26" s="18"/>
      <c r="L26" s="1"/>
      <c r="M26" s="43"/>
      <c r="N26" s="42"/>
      <c r="O26" s="1"/>
      <c r="P26" s="1"/>
      <c r="Q26" s="1"/>
      <c r="R26" s="1"/>
      <c r="S26" s="43"/>
      <c r="T26" s="42"/>
      <c r="U26" s="1"/>
      <c r="V26" s="124"/>
      <c r="W26" s="122"/>
      <c r="X26" s="1"/>
      <c r="Y26" s="1"/>
      <c r="Z26" s="10"/>
      <c r="AA26" s="25"/>
      <c r="AB26" s="25"/>
      <c r="AC26" s="25"/>
      <c r="AD26" s="25"/>
      <c r="AE26" s="25"/>
      <c r="AF26" s="25"/>
      <c r="AG26" s="25"/>
      <c r="AH26" s="25"/>
      <c r="AI26" s="25"/>
      <c r="AJ26" s="18"/>
      <c r="AK26" s="1"/>
      <c r="AL26" s="1"/>
      <c r="AM26" s="1"/>
      <c r="AN26" s="1"/>
      <c r="AO26" s="10"/>
    </row>
    <row r="27" spans="1:41" x14ac:dyDescent="0.25">
      <c r="B27" s="1"/>
      <c r="C27" s="10"/>
      <c r="D27" s="28"/>
      <c r="E27" s="28"/>
      <c r="F27" s="1"/>
      <c r="G27" s="22"/>
      <c r="H27" s="43"/>
      <c r="I27" s="42"/>
      <c r="J27" s="25"/>
      <c r="K27" s="18"/>
      <c r="L27" s="1"/>
      <c r="M27" s="43"/>
      <c r="N27" s="42"/>
      <c r="O27" s="1"/>
      <c r="P27" s="1"/>
      <c r="Q27" s="1"/>
      <c r="R27" s="1"/>
      <c r="S27" s="43"/>
      <c r="T27" s="42"/>
      <c r="U27" s="1"/>
      <c r="V27" s="124"/>
      <c r="W27" s="122"/>
      <c r="X27" s="1"/>
      <c r="Y27" s="1"/>
      <c r="Z27" s="10"/>
      <c r="AA27" s="25"/>
      <c r="AB27" s="25"/>
      <c r="AC27" s="25"/>
      <c r="AD27" s="25"/>
      <c r="AE27" s="25"/>
      <c r="AF27" s="25"/>
      <c r="AG27" s="25"/>
      <c r="AH27" s="25"/>
      <c r="AI27" s="25"/>
      <c r="AJ27" s="18"/>
      <c r="AK27" s="1"/>
      <c r="AL27" s="1"/>
      <c r="AM27" s="1"/>
      <c r="AN27" s="1"/>
      <c r="AO27" s="10"/>
    </row>
    <row r="28" spans="1:41" x14ac:dyDescent="0.25">
      <c r="B28" s="1"/>
      <c r="C28" s="10"/>
      <c r="D28" s="28"/>
      <c r="E28" s="28"/>
      <c r="F28" s="1"/>
      <c r="G28" s="22"/>
      <c r="H28" s="43"/>
      <c r="I28" s="42"/>
      <c r="J28" s="25"/>
      <c r="K28" s="18"/>
      <c r="L28" s="1"/>
      <c r="M28" s="43"/>
      <c r="N28" s="42"/>
      <c r="O28" s="1"/>
      <c r="P28" s="1"/>
      <c r="Q28" s="1"/>
      <c r="R28" s="1"/>
      <c r="S28" s="43"/>
      <c r="T28" s="42"/>
      <c r="U28" s="1"/>
      <c r="V28" s="124"/>
      <c r="W28" s="122"/>
      <c r="X28" s="1"/>
      <c r="Y28" s="1"/>
      <c r="Z28" s="10"/>
      <c r="AA28" s="25"/>
      <c r="AB28" s="25"/>
      <c r="AC28" s="25"/>
      <c r="AD28" s="25"/>
      <c r="AE28" s="25"/>
      <c r="AF28" s="25"/>
      <c r="AG28" s="25"/>
      <c r="AH28" s="25"/>
      <c r="AI28" s="25"/>
      <c r="AJ28" s="18"/>
      <c r="AK28" s="1"/>
      <c r="AL28" s="1"/>
      <c r="AM28" s="1"/>
      <c r="AN28" s="1"/>
      <c r="AO28" s="10"/>
    </row>
    <row r="29" spans="1:41" x14ac:dyDescent="0.25">
      <c r="B29" s="1"/>
      <c r="C29" s="10"/>
      <c r="D29" s="28"/>
      <c r="E29" s="28"/>
      <c r="F29" s="1"/>
      <c r="G29" s="22"/>
      <c r="H29" s="43"/>
      <c r="I29" s="42"/>
      <c r="J29" s="25"/>
      <c r="K29" s="18"/>
      <c r="L29" s="1"/>
      <c r="M29" s="43"/>
      <c r="N29" s="42"/>
      <c r="O29" s="1"/>
      <c r="P29" s="1"/>
      <c r="Q29" s="1"/>
      <c r="R29" s="1"/>
      <c r="S29" s="43"/>
      <c r="T29" s="42"/>
      <c r="U29" s="1"/>
      <c r="V29" s="124"/>
      <c r="W29" s="122"/>
      <c r="X29" s="1"/>
      <c r="Y29" s="1"/>
      <c r="Z29" s="10"/>
      <c r="AA29" s="25"/>
      <c r="AB29" s="25"/>
      <c r="AC29" s="25"/>
      <c r="AD29" s="25"/>
      <c r="AE29" s="25"/>
      <c r="AF29" s="25"/>
      <c r="AG29" s="25"/>
      <c r="AH29" s="25"/>
      <c r="AI29" s="25"/>
      <c r="AJ29" s="18"/>
      <c r="AK29" s="1"/>
      <c r="AL29" s="1"/>
      <c r="AM29" s="1"/>
      <c r="AN29" s="1"/>
      <c r="AO29" s="10"/>
    </row>
    <row r="30" spans="1:41" x14ac:dyDescent="0.25">
      <c r="B30" s="1"/>
      <c r="C30" s="10"/>
      <c r="D30" s="28"/>
      <c r="E30" s="28"/>
      <c r="F30" s="1"/>
      <c r="G30" s="22"/>
      <c r="H30" s="43"/>
      <c r="I30" s="42"/>
      <c r="J30" s="25"/>
      <c r="K30" s="18"/>
      <c r="L30" s="1"/>
      <c r="M30" s="43"/>
      <c r="N30" s="42"/>
      <c r="O30" s="1"/>
      <c r="P30" s="1"/>
      <c r="Q30" s="1"/>
      <c r="R30" s="1"/>
      <c r="S30" s="43"/>
      <c r="T30" s="42"/>
      <c r="U30" s="1"/>
      <c r="V30" s="124"/>
      <c r="W30" s="122"/>
      <c r="X30" s="1"/>
      <c r="Y30" s="1"/>
      <c r="Z30" s="10"/>
      <c r="AA30" s="25"/>
      <c r="AB30" s="25"/>
      <c r="AC30" s="25"/>
      <c r="AD30" s="25"/>
      <c r="AE30" s="25"/>
      <c r="AF30" s="25"/>
      <c r="AG30" s="25"/>
      <c r="AH30" s="25"/>
      <c r="AI30" s="25"/>
      <c r="AJ30" s="18"/>
      <c r="AK30" s="1"/>
      <c r="AL30" s="1"/>
      <c r="AM30" s="1"/>
      <c r="AN30" s="1"/>
      <c r="AO30" s="10"/>
    </row>
    <row r="31" spans="1:41" x14ac:dyDescent="0.25">
      <c r="B31" s="1"/>
      <c r="C31" s="10"/>
      <c r="D31" s="28"/>
      <c r="E31" s="28"/>
      <c r="F31" s="1"/>
      <c r="G31" s="22"/>
      <c r="H31" s="43"/>
      <c r="I31" s="42"/>
      <c r="J31" s="25"/>
      <c r="K31" s="18"/>
      <c r="L31" s="1"/>
      <c r="M31" s="43"/>
      <c r="N31" s="42"/>
      <c r="O31" s="1"/>
      <c r="P31" s="1"/>
      <c r="Q31" s="1"/>
      <c r="R31" s="1"/>
      <c r="S31" s="43"/>
      <c r="T31" s="42"/>
      <c r="U31" s="1"/>
      <c r="V31" s="124"/>
      <c r="W31" s="122"/>
      <c r="X31" s="1"/>
      <c r="Y31" s="1"/>
      <c r="Z31" s="10"/>
      <c r="AA31" s="25"/>
      <c r="AB31" s="25"/>
      <c r="AC31" s="25"/>
      <c r="AD31" s="25"/>
      <c r="AE31" s="25"/>
      <c r="AF31" s="25"/>
      <c r="AG31" s="25"/>
      <c r="AH31" s="25"/>
      <c r="AI31" s="25"/>
      <c r="AJ31" s="18"/>
      <c r="AK31" s="1"/>
      <c r="AL31" s="1"/>
      <c r="AM31" s="1"/>
      <c r="AN31" s="1"/>
      <c r="AO31" s="10"/>
    </row>
    <row r="32" spans="1:41" x14ac:dyDescent="0.25">
      <c r="B32" s="1"/>
      <c r="C32" s="10"/>
      <c r="D32" s="28"/>
      <c r="E32" s="28"/>
      <c r="F32" s="1"/>
      <c r="G32" s="22"/>
      <c r="H32" s="43"/>
      <c r="I32" s="42"/>
      <c r="J32" s="25"/>
      <c r="K32" s="18"/>
      <c r="L32" s="1"/>
      <c r="M32" s="43"/>
      <c r="N32" s="42"/>
      <c r="O32" s="1"/>
      <c r="P32" s="1"/>
      <c r="Q32" s="1"/>
      <c r="R32" s="1"/>
      <c r="S32" s="43"/>
      <c r="T32" s="42"/>
      <c r="U32" s="1"/>
      <c r="V32" s="124"/>
      <c r="W32" s="122"/>
      <c r="X32" s="1"/>
      <c r="Y32" s="1"/>
      <c r="Z32" s="10"/>
      <c r="AA32" s="25"/>
      <c r="AB32" s="25"/>
      <c r="AC32" s="25"/>
      <c r="AD32" s="25"/>
      <c r="AE32" s="25"/>
      <c r="AF32" s="25"/>
      <c r="AG32" s="25"/>
      <c r="AH32" s="25"/>
      <c r="AI32" s="25"/>
      <c r="AJ32" s="18"/>
      <c r="AK32" s="1"/>
      <c r="AL32" s="1"/>
      <c r="AM32" s="1"/>
      <c r="AN32" s="1"/>
      <c r="AO32" s="10"/>
    </row>
    <row r="33" spans="2:41" x14ac:dyDescent="0.25">
      <c r="B33" s="1"/>
      <c r="C33" s="10"/>
      <c r="D33" s="28"/>
      <c r="E33" s="28"/>
      <c r="F33" s="1"/>
      <c r="G33" s="22"/>
      <c r="H33" s="43"/>
      <c r="I33" s="42"/>
      <c r="J33" s="25"/>
      <c r="K33" s="18"/>
      <c r="L33" s="1"/>
      <c r="M33" s="43"/>
      <c r="N33" s="42"/>
      <c r="O33" s="1"/>
      <c r="P33" s="1"/>
      <c r="Q33" s="1"/>
      <c r="R33" s="1"/>
      <c r="S33" s="43"/>
      <c r="T33" s="42"/>
      <c r="U33" s="1"/>
      <c r="V33" s="124"/>
      <c r="W33" s="122"/>
      <c r="X33" s="1"/>
      <c r="Y33" s="1"/>
      <c r="Z33" s="10"/>
      <c r="AA33" s="25"/>
      <c r="AB33" s="25"/>
      <c r="AC33" s="25"/>
      <c r="AD33" s="25"/>
      <c r="AE33" s="25"/>
      <c r="AF33" s="25"/>
      <c r="AG33" s="25"/>
      <c r="AH33" s="25"/>
      <c r="AI33" s="25"/>
      <c r="AJ33" s="18"/>
      <c r="AK33" s="1"/>
      <c r="AL33" s="1"/>
      <c r="AM33" s="1"/>
      <c r="AN33" s="1"/>
      <c r="AO33" s="10"/>
    </row>
    <row r="34" spans="2:41" x14ac:dyDescent="0.25">
      <c r="B34" s="1"/>
      <c r="C34" s="10"/>
      <c r="D34" s="28"/>
      <c r="E34" s="28"/>
      <c r="F34" s="1"/>
      <c r="G34" s="22"/>
      <c r="H34" s="43"/>
      <c r="I34" s="42"/>
      <c r="J34" s="25"/>
      <c r="K34" s="18"/>
      <c r="L34" s="1"/>
      <c r="M34" s="43"/>
      <c r="N34" s="42"/>
      <c r="O34" s="1"/>
      <c r="P34" s="1"/>
      <c r="Q34" s="1"/>
      <c r="R34" s="1"/>
      <c r="S34" s="43"/>
      <c r="T34" s="42"/>
      <c r="U34" s="1"/>
      <c r="V34" s="124"/>
      <c r="W34" s="122"/>
      <c r="X34" s="1"/>
      <c r="Y34" s="1"/>
      <c r="Z34" s="10"/>
      <c r="AA34" s="25"/>
      <c r="AB34" s="25"/>
      <c r="AC34" s="25"/>
      <c r="AD34" s="25"/>
      <c r="AE34" s="25"/>
      <c r="AF34" s="25"/>
      <c r="AG34" s="25"/>
      <c r="AH34" s="25"/>
      <c r="AI34" s="25"/>
      <c r="AJ34" s="18"/>
      <c r="AK34" s="1"/>
      <c r="AL34" s="1"/>
      <c r="AM34" s="1"/>
      <c r="AN34" s="1"/>
      <c r="AO34" s="10"/>
    </row>
    <row r="35" spans="2:41" x14ac:dyDescent="0.25">
      <c r="B35" s="1"/>
      <c r="C35" s="10"/>
      <c r="D35" s="28"/>
      <c r="E35" s="28"/>
      <c r="F35" s="1"/>
      <c r="G35" s="22"/>
      <c r="H35" s="43"/>
      <c r="I35" s="42"/>
      <c r="J35" s="25"/>
      <c r="K35" s="18"/>
      <c r="L35" s="1"/>
      <c r="M35" s="43"/>
      <c r="N35" s="42"/>
      <c r="O35" s="1"/>
      <c r="P35" s="1"/>
      <c r="Q35" s="1"/>
      <c r="R35" s="1"/>
      <c r="S35" s="43"/>
      <c r="T35" s="42"/>
      <c r="U35" s="1"/>
      <c r="V35" s="124"/>
      <c r="W35" s="122"/>
      <c r="X35" s="1"/>
      <c r="Y35" s="1"/>
      <c r="Z35" s="10"/>
      <c r="AA35" s="25"/>
      <c r="AB35" s="25"/>
      <c r="AC35" s="25"/>
      <c r="AD35" s="25"/>
      <c r="AE35" s="25"/>
      <c r="AF35" s="25"/>
      <c r="AG35" s="25"/>
      <c r="AH35" s="25"/>
      <c r="AI35" s="25"/>
      <c r="AJ35" s="18"/>
      <c r="AK35" s="1"/>
      <c r="AL35" s="1"/>
      <c r="AM35" s="1"/>
      <c r="AN35" s="1"/>
      <c r="AO35" s="10"/>
    </row>
    <row r="36" spans="2:41" x14ac:dyDescent="0.25">
      <c r="B36" s="1"/>
      <c r="C36" s="10"/>
      <c r="D36" s="28"/>
      <c r="E36" s="28"/>
      <c r="F36" s="1"/>
      <c r="G36" s="22"/>
      <c r="H36" s="43"/>
      <c r="I36" s="42"/>
      <c r="J36" s="25"/>
      <c r="K36" s="18"/>
      <c r="L36" s="1"/>
      <c r="M36" s="43"/>
      <c r="N36" s="42"/>
      <c r="O36" s="1"/>
      <c r="P36" s="1"/>
      <c r="Q36" s="1"/>
      <c r="R36" s="1"/>
      <c r="S36" s="43"/>
      <c r="T36" s="42"/>
      <c r="U36" s="1"/>
      <c r="V36" s="124"/>
      <c r="W36" s="122"/>
      <c r="X36" s="1"/>
      <c r="Y36" s="1"/>
      <c r="Z36" s="10"/>
      <c r="AA36" s="25"/>
      <c r="AB36" s="25"/>
      <c r="AC36" s="25"/>
      <c r="AD36" s="25"/>
      <c r="AE36" s="25"/>
      <c r="AF36" s="25"/>
      <c r="AG36" s="25"/>
      <c r="AH36" s="25"/>
      <c r="AI36" s="25"/>
      <c r="AJ36" s="18"/>
      <c r="AK36" s="1"/>
      <c r="AL36" s="1"/>
      <c r="AM36" s="1"/>
      <c r="AN36" s="1"/>
      <c r="AO36" s="10"/>
    </row>
    <row r="37" spans="2:41" x14ac:dyDescent="0.25">
      <c r="B37" s="1"/>
      <c r="C37" s="10"/>
      <c r="D37" s="28"/>
      <c r="E37" s="28"/>
      <c r="F37" s="1"/>
      <c r="G37" s="22"/>
      <c r="H37" s="43"/>
      <c r="I37" s="42"/>
      <c r="J37" s="25"/>
      <c r="K37" s="18"/>
      <c r="L37" s="1"/>
      <c r="M37" s="43"/>
      <c r="N37" s="42"/>
      <c r="O37" s="1"/>
      <c r="P37" s="1"/>
      <c r="Q37" s="1"/>
      <c r="R37" s="1"/>
      <c r="S37" s="43"/>
      <c r="T37" s="42"/>
      <c r="U37" s="1"/>
      <c r="V37" s="124"/>
      <c r="W37" s="122"/>
      <c r="X37" s="1"/>
      <c r="Y37" s="1"/>
      <c r="Z37" s="10"/>
      <c r="AA37" s="25"/>
      <c r="AB37" s="25"/>
      <c r="AC37" s="25"/>
      <c r="AD37" s="25"/>
      <c r="AE37" s="25"/>
      <c r="AF37" s="25"/>
      <c r="AG37" s="25"/>
      <c r="AH37" s="25"/>
      <c r="AI37" s="25"/>
      <c r="AJ37" s="18"/>
      <c r="AK37" s="1"/>
      <c r="AL37" s="1"/>
      <c r="AM37" s="1"/>
      <c r="AN37" s="1"/>
      <c r="AO37" s="10"/>
    </row>
    <row r="38" spans="2:41" x14ac:dyDescent="0.25">
      <c r="B38" s="1"/>
      <c r="C38" s="10"/>
      <c r="D38" s="28"/>
      <c r="E38" s="28"/>
      <c r="F38" s="1"/>
      <c r="G38" s="22"/>
      <c r="H38" s="43"/>
      <c r="I38" s="42"/>
      <c r="J38" s="25"/>
      <c r="K38" s="18"/>
      <c r="L38" s="1"/>
      <c r="M38" s="43"/>
      <c r="N38" s="42"/>
      <c r="O38" s="1"/>
      <c r="P38" s="1"/>
      <c r="Q38" s="1"/>
      <c r="R38" s="1"/>
      <c r="S38" s="43"/>
      <c r="T38" s="42"/>
      <c r="U38" s="1"/>
      <c r="V38" s="124"/>
      <c r="W38" s="122"/>
      <c r="X38" s="1"/>
      <c r="Y38" s="1"/>
      <c r="Z38" s="10"/>
      <c r="AA38" s="25"/>
      <c r="AB38" s="25"/>
      <c r="AC38" s="25"/>
      <c r="AD38" s="25"/>
      <c r="AE38" s="25"/>
      <c r="AF38" s="25"/>
      <c r="AG38" s="25"/>
      <c r="AH38" s="25"/>
      <c r="AI38" s="25"/>
      <c r="AJ38" s="18"/>
      <c r="AK38" s="1"/>
      <c r="AL38" s="1"/>
      <c r="AM38" s="1"/>
      <c r="AN38" s="1"/>
      <c r="AO38" s="10"/>
    </row>
    <row r="39" spans="2:41" x14ac:dyDescent="0.25">
      <c r="B39" s="1"/>
      <c r="C39" s="10"/>
      <c r="D39" s="28"/>
      <c r="E39" s="28"/>
      <c r="F39" s="1"/>
      <c r="G39" s="22"/>
      <c r="H39" s="43"/>
      <c r="I39" s="42"/>
      <c r="J39" s="25"/>
      <c r="K39" s="18"/>
      <c r="L39" s="1"/>
      <c r="M39" s="43"/>
      <c r="N39" s="42"/>
      <c r="O39" s="1"/>
      <c r="P39" s="1"/>
      <c r="Q39" s="1"/>
      <c r="R39" s="1"/>
      <c r="S39" s="43"/>
      <c r="T39" s="42"/>
      <c r="U39" s="1"/>
      <c r="V39" s="124"/>
      <c r="W39" s="122"/>
      <c r="X39" s="1"/>
      <c r="Y39" s="1"/>
      <c r="Z39" s="10"/>
      <c r="AA39" s="25"/>
      <c r="AB39" s="25"/>
      <c r="AC39" s="25"/>
      <c r="AD39" s="25"/>
      <c r="AE39" s="25"/>
      <c r="AF39" s="25"/>
      <c r="AG39" s="25"/>
      <c r="AH39" s="25"/>
      <c r="AI39" s="25"/>
      <c r="AJ39" s="18"/>
      <c r="AK39" s="1"/>
      <c r="AL39" s="1"/>
      <c r="AM39" s="1"/>
      <c r="AN39" s="1"/>
      <c r="AO39" s="10"/>
    </row>
    <row r="40" spans="2:41" x14ac:dyDescent="0.25">
      <c r="B40" s="1"/>
      <c r="C40" s="10"/>
      <c r="D40" s="28"/>
      <c r="E40" s="28"/>
      <c r="F40" s="1"/>
      <c r="G40" s="22"/>
      <c r="H40" s="43"/>
      <c r="I40" s="42"/>
      <c r="J40" s="25"/>
      <c r="K40" s="18"/>
      <c r="L40" s="1"/>
      <c r="M40" s="43"/>
      <c r="N40" s="42"/>
      <c r="O40" s="1"/>
      <c r="P40" s="1"/>
      <c r="Q40" s="1"/>
      <c r="R40" s="1"/>
      <c r="S40" s="43"/>
      <c r="T40" s="42"/>
      <c r="U40" s="1"/>
      <c r="V40" s="124"/>
      <c r="W40" s="122"/>
      <c r="X40" s="1"/>
      <c r="Y40" s="1"/>
      <c r="Z40" s="10"/>
      <c r="AA40" s="25"/>
      <c r="AB40" s="25"/>
      <c r="AC40" s="25"/>
      <c r="AD40" s="25"/>
      <c r="AE40" s="25"/>
      <c r="AF40" s="25"/>
      <c r="AG40" s="25"/>
      <c r="AH40" s="25"/>
      <c r="AI40" s="25"/>
      <c r="AJ40" s="18"/>
      <c r="AK40" s="1"/>
      <c r="AL40" s="1"/>
      <c r="AM40" s="1"/>
      <c r="AN40" s="1"/>
      <c r="AO40" s="10"/>
    </row>
    <row r="41" spans="2:41" x14ac:dyDescent="0.25">
      <c r="B41" s="1"/>
      <c r="C41" s="10"/>
      <c r="D41" s="28"/>
      <c r="E41" s="28"/>
      <c r="F41" s="1"/>
      <c r="G41" s="22"/>
      <c r="H41" s="43"/>
      <c r="I41" s="42"/>
      <c r="J41" s="25"/>
      <c r="K41" s="18"/>
      <c r="L41" s="1"/>
      <c r="M41" s="43"/>
      <c r="N41" s="42"/>
      <c r="O41" s="1"/>
      <c r="P41" s="1"/>
      <c r="Q41" s="1"/>
      <c r="R41" s="1"/>
      <c r="S41" s="43"/>
      <c r="T41" s="42"/>
      <c r="U41" s="1"/>
      <c r="V41" s="124"/>
      <c r="W41" s="122"/>
      <c r="X41" s="1"/>
      <c r="Y41" s="1"/>
      <c r="Z41" s="10"/>
      <c r="AA41" s="25"/>
      <c r="AB41" s="25"/>
      <c r="AC41" s="25"/>
      <c r="AD41" s="25"/>
      <c r="AE41" s="25"/>
      <c r="AF41" s="25"/>
      <c r="AG41" s="25"/>
      <c r="AH41" s="25"/>
      <c r="AI41" s="25"/>
      <c r="AJ41" s="18"/>
      <c r="AK41" s="1"/>
      <c r="AL41" s="1"/>
      <c r="AM41" s="1"/>
      <c r="AN41" s="1"/>
      <c r="AO41" s="10"/>
    </row>
    <row r="42" spans="2:41" x14ac:dyDescent="0.25">
      <c r="B42" s="1"/>
      <c r="C42" s="10"/>
      <c r="D42" s="28"/>
      <c r="E42" s="28"/>
      <c r="F42" s="1"/>
      <c r="G42" s="22"/>
      <c r="H42" s="43"/>
      <c r="I42" s="42"/>
      <c r="J42" s="25"/>
      <c r="K42" s="18"/>
      <c r="L42" s="1"/>
      <c r="M42" s="43"/>
      <c r="N42" s="42"/>
      <c r="O42" s="1"/>
      <c r="P42" s="1"/>
      <c r="Q42" s="1"/>
      <c r="R42" s="1"/>
      <c r="S42" s="43"/>
      <c r="T42" s="42"/>
      <c r="U42" s="1"/>
      <c r="V42" s="124"/>
      <c r="W42" s="122"/>
      <c r="X42" s="1"/>
      <c r="Y42" s="1"/>
      <c r="Z42" s="10"/>
      <c r="AA42" s="25"/>
      <c r="AB42" s="25"/>
      <c r="AC42" s="25"/>
      <c r="AD42" s="25"/>
      <c r="AE42" s="25"/>
      <c r="AF42" s="25"/>
      <c r="AG42" s="25"/>
      <c r="AH42" s="25"/>
      <c r="AI42" s="25"/>
      <c r="AJ42" s="18"/>
      <c r="AK42" s="1"/>
      <c r="AL42" s="1"/>
      <c r="AM42" s="1"/>
      <c r="AN42" s="1"/>
      <c r="AO42" s="10"/>
    </row>
    <row r="43" spans="2:41" x14ac:dyDescent="0.25">
      <c r="B43" s="1"/>
      <c r="C43" s="10"/>
      <c r="D43" s="28"/>
      <c r="E43" s="28"/>
      <c r="F43" s="1"/>
      <c r="G43" s="22"/>
      <c r="H43" s="43"/>
      <c r="I43" s="42"/>
      <c r="J43" s="25"/>
      <c r="K43" s="18"/>
      <c r="L43" s="1"/>
      <c r="M43" s="43"/>
      <c r="N43" s="42"/>
      <c r="O43" s="1"/>
      <c r="P43" s="1"/>
      <c r="Q43" s="1"/>
      <c r="R43" s="1"/>
      <c r="S43" s="43"/>
      <c r="T43" s="42"/>
      <c r="U43" s="1"/>
      <c r="V43" s="124"/>
      <c r="W43" s="122"/>
      <c r="X43" s="1"/>
      <c r="Y43" s="1"/>
      <c r="Z43" s="10"/>
      <c r="AA43" s="25"/>
      <c r="AB43" s="25"/>
      <c r="AC43" s="25"/>
      <c r="AD43" s="25"/>
      <c r="AE43" s="25"/>
      <c r="AF43" s="25"/>
      <c r="AG43" s="25"/>
      <c r="AH43" s="25"/>
      <c r="AI43" s="25"/>
      <c r="AJ43" s="18"/>
      <c r="AK43" s="1"/>
      <c r="AL43" s="1"/>
      <c r="AM43" s="1"/>
      <c r="AN43" s="1"/>
      <c r="AO43" s="10"/>
    </row>
    <row r="44" spans="2:41" x14ac:dyDescent="0.25">
      <c r="B44" s="1"/>
      <c r="C44" s="10"/>
      <c r="D44" s="28"/>
      <c r="E44" s="28"/>
      <c r="F44" s="1"/>
      <c r="G44" s="22"/>
      <c r="H44" s="43"/>
      <c r="I44" s="42"/>
      <c r="J44" s="25"/>
      <c r="K44" s="18"/>
      <c r="L44" s="1"/>
      <c r="M44" s="43"/>
      <c r="N44" s="42"/>
      <c r="O44" s="1"/>
      <c r="P44" s="1"/>
      <c r="Q44" s="1"/>
      <c r="R44" s="1"/>
      <c r="S44" s="43"/>
      <c r="T44" s="42"/>
      <c r="U44" s="1"/>
      <c r="V44" s="124"/>
      <c r="W44" s="122"/>
      <c r="X44" s="1"/>
      <c r="Y44" s="1"/>
      <c r="Z44" s="10"/>
      <c r="AA44" s="25"/>
      <c r="AB44" s="25"/>
      <c r="AC44" s="25"/>
      <c r="AD44" s="25"/>
      <c r="AE44" s="25"/>
      <c r="AF44" s="25"/>
      <c r="AG44" s="25"/>
      <c r="AH44" s="25"/>
      <c r="AI44" s="25"/>
      <c r="AJ44" s="18"/>
      <c r="AK44" s="1"/>
      <c r="AL44" s="1"/>
      <c r="AM44" s="1"/>
      <c r="AN44" s="1"/>
      <c r="AO44" s="10"/>
    </row>
    <row r="45" spans="2:41" x14ac:dyDescent="0.25">
      <c r="B45" s="1"/>
      <c r="C45" s="10"/>
      <c r="D45" s="28"/>
      <c r="E45" s="28"/>
      <c r="F45" s="1"/>
      <c r="G45" s="22"/>
      <c r="H45" s="43"/>
      <c r="I45" s="42"/>
      <c r="J45" s="25"/>
      <c r="K45" s="18"/>
      <c r="L45" s="1"/>
      <c r="M45" s="43"/>
      <c r="N45" s="42"/>
      <c r="O45" s="1"/>
      <c r="P45" s="1"/>
      <c r="Q45" s="1"/>
      <c r="R45" s="1"/>
      <c r="S45" s="43"/>
      <c r="T45" s="42"/>
      <c r="U45" s="1"/>
      <c r="V45" s="124"/>
      <c r="W45" s="122"/>
      <c r="X45" s="1"/>
      <c r="Y45" s="1"/>
      <c r="Z45" s="10"/>
      <c r="AA45" s="25"/>
      <c r="AB45" s="25"/>
      <c r="AC45" s="25"/>
      <c r="AD45" s="25"/>
      <c r="AE45" s="25"/>
      <c r="AF45" s="25"/>
      <c r="AG45" s="25"/>
      <c r="AH45" s="25"/>
      <c r="AI45" s="25"/>
      <c r="AJ45" s="18"/>
      <c r="AK45" s="1"/>
      <c r="AL45" s="1"/>
      <c r="AM45" s="1"/>
      <c r="AN45" s="1"/>
      <c r="AO45" s="10"/>
    </row>
    <row r="46" spans="2:41" x14ac:dyDescent="0.25">
      <c r="B46" s="1"/>
      <c r="C46" s="10"/>
      <c r="D46" s="28"/>
      <c r="E46" s="28"/>
      <c r="F46" s="1"/>
      <c r="G46" s="22"/>
      <c r="H46" s="43"/>
      <c r="I46" s="42"/>
      <c r="J46" s="25"/>
      <c r="K46" s="18"/>
      <c r="L46" s="1"/>
      <c r="M46" s="43"/>
      <c r="N46" s="42"/>
      <c r="O46" s="1"/>
      <c r="P46" s="1"/>
      <c r="Q46" s="1"/>
      <c r="R46" s="1"/>
      <c r="S46" s="43"/>
      <c r="T46" s="42"/>
      <c r="U46" s="1"/>
      <c r="V46" s="124"/>
      <c r="W46" s="122"/>
      <c r="X46" s="1"/>
      <c r="Y46" s="1"/>
      <c r="Z46" s="10"/>
      <c r="AA46" s="25"/>
      <c r="AB46" s="25"/>
      <c r="AC46" s="25"/>
      <c r="AD46" s="25"/>
      <c r="AE46" s="25"/>
      <c r="AF46" s="25"/>
      <c r="AG46" s="25"/>
      <c r="AH46" s="25"/>
      <c r="AI46" s="25"/>
      <c r="AJ46" s="18"/>
      <c r="AK46" s="1"/>
      <c r="AL46" s="1"/>
      <c r="AM46" s="1"/>
      <c r="AN46" s="1"/>
      <c r="AO46" s="10"/>
    </row>
    <row r="47" spans="2:41" x14ac:dyDescent="0.25">
      <c r="B47" s="1"/>
      <c r="C47" s="10"/>
      <c r="D47" s="28"/>
      <c r="E47" s="28"/>
      <c r="F47" s="1"/>
      <c r="G47" s="22"/>
      <c r="H47" s="43"/>
      <c r="I47" s="42"/>
      <c r="J47" s="25"/>
      <c r="K47" s="18"/>
      <c r="L47" s="1"/>
      <c r="M47" s="43"/>
      <c r="N47" s="42"/>
      <c r="O47" s="1"/>
      <c r="P47" s="1"/>
      <c r="Q47" s="1"/>
      <c r="R47" s="1"/>
      <c r="S47" s="43"/>
      <c r="T47" s="42"/>
      <c r="U47" s="1"/>
      <c r="V47" s="124"/>
      <c r="W47" s="122"/>
      <c r="X47" s="1"/>
      <c r="Y47" s="1"/>
      <c r="Z47" s="10"/>
      <c r="AA47" s="25"/>
      <c r="AB47" s="25"/>
      <c r="AC47" s="25"/>
      <c r="AD47" s="25"/>
      <c r="AE47" s="25"/>
      <c r="AF47" s="25"/>
      <c r="AG47" s="25"/>
      <c r="AH47" s="25"/>
      <c r="AI47" s="25"/>
      <c r="AJ47" s="18"/>
      <c r="AK47" s="1"/>
      <c r="AL47" s="1"/>
      <c r="AM47" s="1"/>
      <c r="AN47" s="1"/>
      <c r="AO47" s="10"/>
    </row>
    <row r="48" spans="2:41" x14ac:dyDescent="0.25">
      <c r="B48" s="1"/>
      <c r="C48" s="10"/>
      <c r="D48" s="28"/>
      <c r="E48" s="28"/>
      <c r="F48" s="1"/>
      <c r="G48" s="22"/>
      <c r="H48" s="43"/>
      <c r="I48" s="42"/>
      <c r="J48" s="25"/>
      <c r="K48" s="18"/>
      <c r="L48" s="1"/>
      <c r="M48" s="43"/>
      <c r="N48" s="42"/>
      <c r="O48" s="1"/>
      <c r="P48" s="1"/>
      <c r="Q48" s="1"/>
      <c r="R48" s="1"/>
      <c r="S48" s="43"/>
      <c r="T48" s="42"/>
      <c r="U48" s="1"/>
      <c r="V48" s="124"/>
      <c r="W48" s="122"/>
      <c r="X48" s="1"/>
      <c r="Y48" s="1"/>
      <c r="Z48" s="10"/>
      <c r="AA48" s="25"/>
      <c r="AB48" s="25"/>
      <c r="AC48" s="25"/>
      <c r="AD48" s="25"/>
      <c r="AE48" s="25"/>
      <c r="AF48" s="25"/>
      <c r="AG48" s="25"/>
      <c r="AH48" s="25"/>
      <c r="AI48" s="25"/>
      <c r="AJ48" s="18"/>
      <c r="AK48" s="1"/>
      <c r="AL48" s="1"/>
      <c r="AM48" s="1"/>
      <c r="AN48" s="1"/>
      <c r="AO48" s="10"/>
    </row>
    <row r="49" spans="2:41" x14ac:dyDescent="0.25">
      <c r="B49" s="1"/>
      <c r="C49" s="10"/>
      <c r="D49" s="28"/>
      <c r="E49" s="28"/>
      <c r="F49" s="1"/>
      <c r="G49" s="22"/>
      <c r="H49" s="43"/>
      <c r="I49" s="42"/>
      <c r="J49" s="25"/>
      <c r="K49" s="18"/>
      <c r="L49" s="1"/>
      <c r="M49" s="43"/>
      <c r="N49" s="42"/>
      <c r="O49" s="1"/>
      <c r="P49" s="1"/>
      <c r="Q49" s="1"/>
      <c r="R49" s="1"/>
      <c r="S49" s="43"/>
      <c r="T49" s="42"/>
      <c r="U49" s="1"/>
      <c r="V49" s="124"/>
      <c r="W49" s="122"/>
      <c r="X49" s="1"/>
      <c r="Y49" s="1"/>
      <c r="Z49" s="10"/>
      <c r="AA49" s="25"/>
      <c r="AB49" s="25"/>
      <c r="AC49" s="25"/>
      <c r="AD49" s="25"/>
      <c r="AE49" s="25"/>
      <c r="AF49" s="25"/>
      <c r="AG49" s="25"/>
      <c r="AH49" s="25"/>
      <c r="AI49" s="25"/>
      <c r="AJ49" s="18"/>
      <c r="AK49" s="1"/>
      <c r="AL49" s="1"/>
      <c r="AM49" s="1"/>
      <c r="AN49" s="1"/>
      <c r="AO49" s="10"/>
    </row>
    <row r="50" spans="2:41" x14ac:dyDescent="0.25">
      <c r="B50" s="1"/>
      <c r="C50" s="10"/>
      <c r="D50" s="28"/>
      <c r="E50" s="28"/>
      <c r="F50" s="1"/>
      <c r="G50" s="22"/>
      <c r="H50" s="43"/>
      <c r="I50" s="42"/>
      <c r="J50" s="25"/>
      <c r="K50" s="18"/>
      <c r="L50" s="1"/>
      <c r="M50" s="43"/>
      <c r="N50" s="42"/>
      <c r="O50" s="1"/>
      <c r="P50" s="1"/>
      <c r="Q50" s="1"/>
      <c r="R50" s="1"/>
      <c r="S50" s="43"/>
      <c r="T50" s="42"/>
      <c r="U50" s="1"/>
      <c r="V50" s="124"/>
      <c r="W50" s="122"/>
      <c r="X50" s="1"/>
      <c r="Y50" s="1"/>
      <c r="Z50" s="10"/>
      <c r="AA50" s="25"/>
      <c r="AB50" s="25"/>
      <c r="AC50" s="25"/>
      <c r="AD50" s="25"/>
      <c r="AE50" s="25"/>
      <c r="AF50" s="25"/>
      <c r="AG50" s="25"/>
      <c r="AH50" s="25"/>
      <c r="AI50" s="25"/>
      <c r="AJ50" s="18"/>
      <c r="AK50" s="1"/>
      <c r="AL50" s="1"/>
      <c r="AM50" s="1"/>
      <c r="AN50" s="1"/>
      <c r="AO50" s="10"/>
    </row>
    <row r="51" spans="2:41" x14ac:dyDescent="0.25">
      <c r="B51" s="1"/>
      <c r="C51" s="10"/>
      <c r="D51" s="28"/>
      <c r="E51" s="28"/>
      <c r="F51" s="1"/>
      <c r="G51" s="22"/>
      <c r="H51" s="43"/>
      <c r="I51" s="42"/>
      <c r="J51" s="25"/>
      <c r="K51" s="18"/>
      <c r="L51" s="1"/>
      <c r="M51" s="43"/>
      <c r="N51" s="42"/>
      <c r="O51" s="1"/>
      <c r="P51" s="1"/>
      <c r="Q51" s="1"/>
      <c r="R51" s="1"/>
      <c r="S51" s="43"/>
      <c r="T51" s="42"/>
      <c r="U51" s="1"/>
      <c r="V51" s="124"/>
      <c r="W51" s="122"/>
      <c r="X51" s="1"/>
      <c r="Y51" s="1"/>
      <c r="Z51" s="10"/>
      <c r="AA51" s="25"/>
      <c r="AB51" s="25"/>
      <c r="AC51" s="25"/>
      <c r="AD51" s="25"/>
      <c r="AE51" s="25"/>
      <c r="AF51" s="25"/>
      <c r="AG51" s="25"/>
      <c r="AH51" s="25"/>
      <c r="AI51" s="25"/>
      <c r="AJ51" s="18"/>
      <c r="AK51" s="1"/>
      <c r="AL51" s="1"/>
      <c r="AM51" s="1"/>
      <c r="AN51" s="1"/>
      <c r="AO51" s="10"/>
    </row>
    <row r="52" spans="2:41" x14ac:dyDescent="0.25">
      <c r="B52" s="1"/>
      <c r="C52" s="10"/>
      <c r="D52" s="28"/>
      <c r="E52" s="28"/>
      <c r="F52" s="1"/>
      <c r="G52" s="22"/>
      <c r="H52" s="43"/>
      <c r="I52" s="42"/>
      <c r="J52" s="25"/>
      <c r="K52" s="18"/>
      <c r="L52" s="1"/>
      <c r="M52" s="43"/>
      <c r="N52" s="42"/>
      <c r="O52" s="1"/>
      <c r="P52" s="1"/>
      <c r="Q52" s="1"/>
      <c r="R52" s="1"/>
      <c r="S52" s="43"/>
      <c r="T52" s="42"/>
      <c r="U52" s="1"/>
      <c r="V52" s="124"/>
      <c r="W52" s="122"/>
      <c r="X52" s="1"/>
      <c r="Y52" s="1"/>
      <c r="Z52" s="10"/>
      <c r="AA52" s="25"/>
      <c r="AB52" s="25"/>
      <c r="AC52" s="25"/>
      <c r="AD52" s="25"/>
      <c r="AE52" s="25"/>
      <c r="AF52" s="25"/>
      <c r="AG52" s="25"/>
      <c r="AH52" s="25"/>
      <c r="AI52" s="25"/>
      <c r="AJ52" s="18"/>
      <c r="AK52" s="1"/>
      <c r="AL52" s="1"/>
      <c r="AM52" s="1"/>
      <c r="AN52" s="1"/>
      <c r="AO52" s="10"/>
    </row>
    <row r="53" spans="2:41" x14ac:dyDescent="0.25">
      <c r="B53" s="1"/>
      <c r="C53" s="10"/>
      <c r="D53" s="28"/>
      <c r="E53" s="28"/>
      <c r="F53" s="1"/>
      <c r="G53" s="22"/>
      <c r="H53" s="43"/>
      <c r="I53" s="42"/>
      <c r="J53" s="25"/>
      <c r="K53" s="18"/>
      <c r="L53" s="1"/>
      <c r="M53" s="43"/>
      <c r="N53" s="42"/>
      <c r="O53" s="1"/>
      <c r="P53" s="1"/>
      <c r="Q53" s="1"/>
      <c r="R53" s="1"/>
      <c r="S53" s="43"/>
      <c r="T53" s="42"/>
      <c r="U53" s="1"/>
      <c r="V53" s="124"/>
      <c r="W53" s="122"/>
      <c r="X53" s="1"/>
      <c r="Y53" s="1"/>
      <c r="Z53" s="10"/>
      <c r="AA53" s="25"/>
      <c r="AB53" s="25"/>
      <c r="AC53" s="25"/>
      <c r="AD53" s="25"/>
      <c r="AE53" s="25"/>
      <c r="AF53" s="25"/>
      <c r="AG53" s="25"/>
      <c r="AH53" s="25"/>
      <c r="AI53" s="25"/>
      <c r="AJ53" s="18"/>
      <c r="AK53" s="1"/>
      <c r="AL53" s="1"/>
      <c r="AM53" s="1"/>
      <c r="AN53" s="1"/>
      <c r="AO53" s="10"/>
    </row>
    <row r="54" spans="2:41" x14ac:dyDescent="0.25">
      <c r="B54" s="1"/>
      <c r="C54" s="10"/>
      <c r="D54" s="28"/>
      <c r="E54" s="28"/>
      <c r="F54" s="1"/>
      <c r="G54" s="22"/>
      <c r="H54" s="43"/>
      <c r="I54" s="42"/>
      <c r="J54" s="25"/>
      <c r="K54" s="18"/>
      <c r="L54" s="1"/>
      <c r="M54" s="43"/>
      <c r="N54" s="42"/>
      <c r="O54" s="1"/>
      <c r="P54" s="1"/>
      <c r="Q54" s="1"/>
      <c r="R54" s="1"/>
      <c r="S54" s="43"/>
      <c r="T54" s="42"/>
      <c r="U54" s="1"/>
      <c r="V54" s="124"/>
      <c r="W54" s="122"/>
      <c r="X54" s="1"/>
      <c r="Y54" s="1"/>
      <c r="Z54" s="10"/>
      <c r="AA54" s="25"/>
      <c r="AB54" s="25"/>
      <c r="AC54" s="25"/>
      <c r="AD54" s="25"/>
      <c r="AE54" s="25"/>
      <c r="AF54" s="25"/>
      <c r="AG54" s="25"/>
      <c r="AH54" s="25"/>
      <c r="AI54" s="25"/>
      <c r="AJ54" s="18"/>
      <c r="AK54" s="1"/>
      <c r="AL54" s="1"/>
      <c r="AM54" s="1"/>
      <c r="AN54" s="1"/>
      <c r="AO54" s="10"/>
    </row>
    <row r="55" spans="2:41" x14ac:dyDescent="0.25">
      <c r="B55" s="1"/>
      <c r="C55" s="10"/>
      <c r="D55" s="28"/>
      <c r="E55" s="28"/>
      <c r="F55" s="1"/>
      <c r="G55" s="22"/>
      <c r="H55" s="43"/>
      <c r="I55" s="42"/>
      <c r="J55" s="25"/>
      <c r="K55" s="18"/>
      <c r="L55" s="1"/>
      <c r="M55" s="43"/>
      <c r="N55" s="42"/>
      <c r="O55" s="1"/>
      <c r="P55" s="1"/>
      <c r="Q55" s="1"/>
      <c r="R55" s="1"/>
      <c r="S55" s="43"/>
      <c r="T55" s="42"/>
      <c r="U55" s="1"/>
      <c r="V55" s="124"/>
      <c r="W55" s="122"/>
      <c r="X55" s="1"/>
      <c r="Y55" s="1"/>
      <c r="Z55" s="10"/>
      <c r="AA55" s="25"/>
      <c r="AB55" s="25"/>
      <c r="AC55" s="25"/>
      <c r="AD55" s="25"/>
      <c r="AE55" s="25"/>
      <c r="AF55" s="25"/>
      <c r="AG55" s="25"/>
      <c r="AH55" s="25"/>
      <c r="AI55" s="25"/>
      <c r="AJ55" s="18"/>
      <c r="AK55" s="1"/>
      <c r="AL55" s="1"/>
      <c r="AM55" s="1"/>
      <c r="AN55" s="1"/>
      <c r="AO55" s="10"/>
    </row>
    <row r="56" spans="2:41" x14ac:dyDescent="0.25">
      <c r="B56" s="1"/>
      <c r="C56" s="10"/>
      <c r="D56" s="28"/>
      <c r="E56" s="28"/>
      <c r="F56" s="1"/>
      <c r="G56" s="22"/>
      <c r="H56" s="43"/>
      <c r="I56" s="42"/>
      <c r="J56" s="25"/>
      <c r="K56" s="18"/>
      <c r="L56" s="1"/>
      <c r="M56" s="43"/>
      <c r="N56" s="42"/>
      <c r="O56" s="1"/>
      <c r="P56" s="1"/>
      <c r="Q56" s="1"/>
      <c r="R56" s="1"/>
      <c r="S56" s="43"/>
      <c r="T56" s="42"/>
      <c r="U56" s="1"/>
      <c r="V56" s="124"/>
      <c r="W56" s="122"/>
      <c r="X56" s="1"/>
      <c r="Y56" s="1"/>
      <c r="Z56" s="10"/>
      <c r="AA56" s="25"/>
      <c r="AB56" s="25"/>
      <c r="AC56" s="25"/>
      <c r="AD56" s="25"/>
      <c r="AE56" s="25"/>
      <c r="AF56" s="25"/>
      <c r="AG56" s="25"/>
      <c r="AH56" s="25"/>
      <c r="AI56" s="25"/>
      <c r="AJ56" s="18"/>
      <c r="AK56" s="1"/>
      <c r="AL56" s="1"/>
      <c r="AM56" s="1"/>
      <c r="AN56" s="1"/>
      <c r="AO56" s="10"/>
    </row>
    <row r="57" spans="2:41" x14ac:dyDescent="0.25">
      <c r="B57" s="1"/>
      <c r="C57" s="10"/>
      <c r="D57" s="28"/>
      <c r="E57" s="28"/>
      <c r="F57" s="1"/>
      <c r="G57" s="22"/>
      <c r="H57" s="43"/>
      <c r="I57" s="42"/>
      <c r="J57" s="25"/>
      <c r="K57" s="18"/>
      <c r="L57" s="1"/>
      <c r="M57" s="43"/>
      <c r="N57" s="42"/>
      <c r="O57" s="1"/>
      <c r="P57" s="1"/>
      <c r="Q57" s="1"/>
      <c r="R57" s="1"/>
      <c r="S57" s="43"/>
      <c r="T57" s="42"/>
      <c r="U57" s="1"/>
      <c r="V57" s="124"/>
      <c r="W57" s="122"/>
      <c r="X57" s="1"/>
      <c r="Y57" s="1"/>
      <c r="Z57" s="10"/>
      <c r="AA57" s="25"/>
      <c r="AB57" s="25"/>
      <c r="AC57" s="25"/>
      <c r="AD57" s="25"/>
      <c r="AE57" s="25"/>
      <c r="AF57" s="25"/>
      <c r="AG57" s="25"/>
      <c r="AH57" s="25"/>
      <c r="AI57" s="25"/>
      <c r="AJ57" s="18"/>
      <c r="AK57" s="1"/>
      <c r="AL57" s="1"/>
      <c r="AM57" s="1"/>
      <c r="AN57" s="1"/>
      <c r="AO57" s="10"/>
    </row>
    <row r="58" spans="2:41" x14ac:dyDescent="0.25">
      <c r="B58" s="1"/>
      <c r="C58" s="10"/>
      <c r="D58" s="28"/>
      <c r="E58" s="28"/>
      <c r="F58" s="1"/>
      <c r="G58" s="22"/>
      <c r="H58" s="43"/>
      <c r="I58" s="42"/>
      <c r="J58" s="25"/>
      <c r="K58" s="18"/>
      <c r="L58" s="1"/>
      <c r="M58" s="43"/>
      <c r="N58" s="42"/>
      <c r="O58" s="1"/>
      <c r="P58" s="1"/>
      <c r="Q58" s="1"/>
      <c r="R58" s="1"/>
      <c r="S58" s="43"/>
      <c r="T58" s="42"/>
      <c r="U58" s="1"/>
      <c r="V58" s="124"/>
      <c r="W58" s="122"/>
      <c r="X58" s="1"/>
      <c r="Y58" s="1"/>
      <c r="Z58" s="10"/>
      <c r="AA58" s="25"/>
      <c r="AB58" s="25"/>
      <c r="AC58" s="25"/>
      <c r="AD58" s="25"/>
      <c r="AE58" s="25"/>
      <c r="AF58" s="25"/>
      <c r="AG58" s="25"/>
      <c r="AH58" s="25"/>
      <c r="AI58" s="25"/>
      <c r="AJ58" s="18"/>
      <c r="AK58" s="1"/>
      <c r="AL58" s="1"/>
      <c r="AM58" s="1"/>
      <c r="AN58" s="1"/>
      <c r="AO58" s="10"/>
    </row>
    <row r="59" spans="2:41" x14ac:dyDescent="0.25">
      <c r="B59" s="1"/>
      <c r="C59" s="10"/>
      <c r="D59" s="28"/>
      <c r="E59" s="28"/>
      <c r="F59" s="1"/>
      <c r="G59" s="22"/>
      <c r="H59" s="43"/>
      <c r="I59" s="42"/>
      <c r="J59" s="25"/>
      <c r="K59" s="18"/>
      <c r="L59" s="1"/>
      <c r="M59" s="43"/>
      <c r="N59" s="42"/>
      <c r="O59" s="1"/>
      <c r="P59" s="1"/>
      <c r="Q59" s="1"/>
      <c r="R59" s="1"/>
      <c r="S59" s="43"/>
      <c r="T59" s="42"/>
      <c r="U59" s="1"/>
      <c r="V59" s="124"/>
      <c r="W59" s="122"/>
      <c r="X59" s="1"/>
      <c r="Y59" s="1"/>
      <c r="Z59" s="10"/>
      <c r="AA59" s="25"/>
      <c r="AB59" s="25"/>
      <c r="AC59" s="25"/>
      <c r="AD59" s="25"/>
      <c r="AE59" s="25"/>
      <c r="AF59" s="25"/>
      <c r="AG59" s="25"/>
      <c r="AH59" s="25"/>
      <c r="AI59" s="25"/>
      <c r="AJ59" s="18"/>
      <c r="AK59" s="1"/>
      <c r="AL59" s="1"/>
      <c r="AM59" s="1"/>
      <c r="AN59" s="1"/>
      <c r="AO59" s="10"/>
    </row>
    <row r="60" spans="2:41" x14ac:dyDescent="0.25">
      <c r="B60" s="1"/>
      <c r="C60" s="10"/>
      <c r="D60" s="28"/>
      <c r="E60" s="28"/>
      <c r="F60" s="1"/>
      <c r="G60" s="22"/>
      <c r="H60" s="43"/>
      <c r="I60" s="42"/>
      <c r="J60" s="25"/>
      <c r="K60" s="18"/>
      <c r="L60" s="1"/>
      <c r="M60" s="43"/>
      <c r="N60" s="42"/>
      <c r="O60" s="1"/>
      <c r="P60" s="1"/>
      <c r="Q60" s="1"/>
      <c r="R60" s="1"/>
      <c r="S60" s="43"/>
      <c r="T60" s="42"/>
      <c r="U60" s="1"/>
      <c r="V60" s="124"/>
      <c r="W60" s="122"/>
      <c r="X60" s="1"/>
      <c r="Y60" s="1"/>
      <c r="Z60" s="10"/>
      <c r="AA60" s="25"/>
      <c r="AB60" s="25"/>
      <c r="AC60" s="25"/>
      <c r="AD60" s="25"/>
      <c r="AE60" s="25"/>
      <c r="AF60" s="25"/>
      <c r="AG60" s="25"/>
      <c r="AH60" s="25"/>
      <c r="AI60" s="25"/>
      <c r="AJ60" s="18"/>
      <c r="AK60" s="1"/>
      <c r="AL60" s="1"/>
      <c r="AM60" s="1"/>
      <c r="AN60" s="1"/>
      <c r="AO60" s="10"/>
    </row>
    <row r="61" spans="2:41" x14ac:dyDescent="0.25">
      <c r="B61" s="1"/>
      <c r="C61" s="10"/>
      <c r="D61" s="28"/>
      <c r="E61" s="28"/>
      <c r="F61" s="1"/>
      <c r="G61" s="22"/>
      <c r="H61" s="43"/>
      <c r="I61" s="42"/>
      <c r="J61" s="25"/>
      <c r="K61" s="18"/>
      <c r="L61" s="1"/>
      <c r="M61" s="43"/>
      <c r="N61" s="42"/>
      <c r="O61" s="1"/>
      <c r="P61" s="1"/>
      <c r="Q61" s="1"/>
      <c r="R61" s="1"/>
      <c r="S61" s="43"/>
      <c r="T61" s="42"/>
      <c r="U61" s="1"/>
      <c r="V61" s="124"/>
      <c r="W61" s="122"/>
      <c r="X61" s="1"/>
      <c r="Y61" s="1"/>
      <c r="Z61" s="10"/>
      <c r="AA61" s="25"/>
      <c r="AB61" s="25"/>
      <c r="AC61" s="25"/>
      <c r="AD61" s="25"/>
      <c r="AE61" s="25"/>
      <c r="AF61" s="25"/>
      <c r="AG61" s="25"/>
      <c r="AH61" s="25"/>
      <c r="AI61" s="25"/>
      <c r="AJ61" s="18"/>
      <c r="AK61" s="1"/>
      <c r="AL61" s="1"/>
      <c r="AM61" s="1"/>
      <c r="AN61" s="1"/>
      <c r="AO61" s="10"/>
    </row>
    <row r="62" spans="2:41" x14ac:dyDescent="0.25">
      <c r="B62" s="1"/>
      <c r="C62" s="10"/>
      <c r="D62" s="28"/>
      <c r="E62" s="28"/>
      <c r="F62" s="1"/>
      <c r="G62" s="22"/>
      <c r="H62" s="43"/>
      <c r="I62" s="42"/>
      <c r="J62" s="25"/>
      <c r="K62" s="18"/>
      <c r="L62" s="1"/>
      <c r="M62" s="43"/>
      <c r="N62" s="42"/>
      <c r="O62" s="1"/>
      <c r="P62" s="1"/>
      <c r="Q62" s="1"/>
      <c r="R62" s="1"/>
      <c r="S62" s="43"/>
      <c r="T62" s="42"/>
      <c r="U62" s="1"/>
      <c r="V62" s="124"/>
      <c r="W62" s="122"/>
      <c r="X62" s="1"/>
      <c r="Y62" s="1"/>
      <c r="Z62" s="10"/>
      <c r="AA62" s="25"/>
      <c r="AB62" s="25"/>
      <c r="AC62" s="25"/>
      <c r="AD62" s="25"/>
      <c r="AE62" s="25"/>
      <c r="AF62" s="25"/>
      <c r="AG62" s="25"/>
      <c r="AH62" s="25"/>
      <c r="AI62" s="25"/>
      <c r="AJ62" s="18"/>
      <c r="AK62" s="1"/>
      <c r="AL62" s="1"/>
      <c r="AM62" s="1"/>
      <c r="AN62" s="1"/>
      <c r="AO62" s="10"/>
    </row>
    <row r="63" spans="2:41" x14ac:dyDescent="0.25">
      <c r="B63" s="1"/>
      <c r="C63" s="10"/>
      <c r="D63" s="28"/>
      <c r="E63" s="28"/>
      <c r="F63" s="1"/>
      <c r="G63" s="22"/>
      <c r="H63" s="43"/>
      <c r="I63" s="42"/>
      <c r="J63" s="25"/>
      <c r="K63" s="18"/>
      <c r="L63" s="1"/>
      <c r="M63" s="43"/>
      <c r="N63" s="42"/>
      <c r="O63" s="1"/>
      <c r="P63" s="1"/>
      <c r="Q63" s="1"/>
      <c r="R63" s="1"/>
      <c r="S63" s="43"/>
      <c r="T63" s="42"/>
      <c r="U63" s="1"/>
      <c r="V63" s="124"/>
      <c r="W63" s="122"/>
      <c r="X63" s="1"/>
      <c r="Y63" s="1"/>
      <c r="Z63" s="10"/>
      <c r="AA63" s="25"/>
      <c r="AB63" s="25"/>
      <c r="AC63" s="25"/>
      <c r="AD63" s="25"/>
      <c r="AE63" s="25"/>
      <c r="AF63" s="25"/>
      <c r="AG63" s="25"/>
      <c r="AH63" s="25"/>
      <c r="AI63" s="25"/>
      <c r="AJ63" s="18"/>
      <c r="AK63" s="1"/>
      <c r="AL63" s="1"/>
      <c r="AM63" s="1"/>
      <c r="AN63" s="1"/>
      <c r="AO63" s="10"/>
    </row>
    <row r="64" spans="2:41" x14ac:dyDescent="0.25">
      <c r="B64" s="1"/>
      <c r="C64" s="10"/>
      <c r="D64" s="28"/>
      <c r="E64" s="28"/>
      <c r="F64" s="1"/>
      <c r="G64" s="22"/>
      <c r="H64" s="43"/>
      <c r="I64" s="42"/>
      <c r="J64" s="25"/>
      <c r="K64" s="18"/>
      <c r="L64" s="1"/>
      <c r="M64" s="43"/>
      <c r="N64" s="42"/>
      <c r="O64" s="1"/>
      <c r="P64" s="1"/>
      <c r="Q64" s="1"/>
      <c r="R64" s="1"/>
      <c r="S64" s="43"/>
      <c r="T64" s="42"/>
      <c r="U64" s="1"/>
      <c r="V64" s="124"/>
      <c r="W64" s="122"/>
      <c r="X64" s="1"/>
      <c r="Y64" s="1"/>
      <c r="Z64" s="10"/>
      <c r="AA64" s="25"/>
      <c r="AB64" s="25"/>
      <c r="AC64" s="25"/>
      <c r="AD64" s="25"/>
      <c r="AE64" s="25"/>
      <c r="AF64" s="25"/>
      <c r="AG64" s="25"/>
      <c r="AH64" s="25"/>
      <c r="AI64" s="25"/>
      <c r="AJ64" s="18"/>
      <c r="AK64" s="1"/>
      <c r="AL64" s="1"/>
      <c r="AM64" s="1"/>
      <c r="AN64" s="1"/>
      <c r="AO64" s="10"/>
    </row>
    <row r="65" spans="2:41" x14ac:dyDescent="0.25">
      <c r="B65" s="1"/>
      <c r="C65" s="10"/>
      <c r="D65" s="28"/>
      <c r="E65" s="28"/>
      <c r="F65" s="1"/>
      <c r="G65" s="22"/>
      <c r="H65" s="43"/>
      <c r="I65" s="42"/>
      <c r="J65" s="25"/>
      <c r="K65" s="18"/>
      <c r="L65" s="1"/>
      <c r="M65" s="43"/>
      <c r="N65" s="42"/>
      <c r="O65" s="1"/>
      <c r="P65" s="1"/>
      <c r="Q65" s="1"/>
      <c r="R65" s="1"/>
      <c r="S65" s="43"/>
      <c r="T65" s="42"/>
      <c r="U65" s="1"/>
      <c r="V65" s="124"/>
      <c r="W65" s="122"/>
      <c r="X65" s="1"/>
      <c r="Y65" s="1"/>
      <c r="Z65" s="10"/>
      <c r="AA65" s="25"/>
      <c r="AB65" s="25"/>
      <c r="AC65" s="25"/>
      <c r="AD65" s="25"/>
      <c r="AE65" s="25"/>
      <c r="AF65" s="25"/>
      <c r="AG65" s="25"/>
      <c r="AH65" s="25"/>
      <c r="AI65" s="25"/>
      <c r="AJ65" s="18"/>
      <c r="AK65" s="1"/>
      <c r="AL65" s="1"/>
      <c r="AM65" s="1"/>
      <c r="AN65" s="1"/>
      <c r="AO65" s="10"/>
    </row>
    <row r="66" spans="2:41" x14ac:dyDescent="0.25">
      <c r="B66" s="1"/>
      <c r="C66" s="10"/>
      <c r="D66" s="28"/>
      <c r="E66" s="28"/>
      <c r="F66" s="1"/>
      <c r="G66" s="22"/>
      <c r="H66" s="43"/>
      <c r="I66" s="42"/>
      <c r="J66" s="25"/>
      <c r="K66" s="18"/>
      <c r="L66" s="1"/>
      <c r="M66" s="43"/>
      <c r="N66" s="42"/>
      <c r="O66" s="1"/>
      <c r="P66" s="1"/>
      <c r="Q66" s="1"/>
      <c r="R66" s="1"/>
      <c r="S66" s="43"/>
      <c r="T66" s="42"/>
      <c r="U66" s="1"/>
      <c r="V66" s="124"/>
      <c r="W66" s="122"/>
      <c r="X66" s="1"/>
      <c r="Y66" s="1"/>
      <c r="Z66" s="10"/>
      <c r="AA66" s="25"/>
      <c r="AB66" s="25"/>
      <c r="AC66" s="25"/>
      <c r="AD66" s="25"/>
      <c r="AE66" s="25"/>
      <c r="AF66" s="25"/>
      <c r="AG66" s="25"/>
      <c r="AH66" s="25"/>
      <c r="AI66" s="25"/>
      <c r="AJ66" s="18"/>
      <c r="AK66" s="1"/>
      <c r="AL66" s="1"/>
      <c r="AM66" s="1"/>
      <c r="AN66" s="1"/>
      <c r="AO66" s="10"/>
    </row>
    <row r="67" spans="2:41" x14ac:dyDescent="0.25">
      <c r="B67" s="1"/>
      <c r="C67" s="10"/>
      <c r="D67" s="28"/>
      <c r="E67" s="28"/>
      <c r="F67" s="1"/>
      <c r="G67" s="22"/>
      <c r="H67" s="43"/>
      <c r="I67" s="42"/>
      <c r="J67" s="25"/>
      <c r="K67" s="18"/>
      <c r="L67" s="1"/>
      <c r="M67" s="43"/>
      <c r="N67" s="42"/>
      <c r="O67" s="1"/>
      <c r="P67" s="1"/>
      <c r="Q67" s="1"/>
      <c r="R67" s="1"/>
      <c r="S67" s="43"/>
      <c r="T67" s="42"/>
      <c r="U67" s="1"/>
      <c r="V67" s="124"/>
      <c r="W67" s="122"/>
      <c r="X67" s="1"/>
      <c r="Y67" s="1"/>
      <c r="Z67" s="10"/>
      <c r="AA67" s="25"/>
      <c r="AB67" s="25"/>
      <c r="AC67" s="25"/>
      <c r="AD67" s="25"/>
      <c r="AE67" s="25"/>
      <c r="AF67" s="25"/>
      <c r="AG67" s="25"/>
      <c r="AH67" s="25"/>
      <c r="AI67" s="25"/>
      <c r="AJ67" s="18"/>
      <c r="AK67" s="1"/>
      <c r="AL67" s="1"/>
      <c r="AM67" s="1"/>
      <c r="AN67" s="1"/>
      <c r="AO67" s="10"/>
    </row>
    <row r="68" spans="2:41" x14ac:dyDescent="0.25">
      <c r="B68" s="1"/>
      <c r="C68" s="10"/>
      <c r="D68" s="28"/>
      <c r="E68" s="28"/>
      <c r="F68" s="1"/>
      <c r="G68" s="22"/>
      <c r="H68" s="43"/>
      <c r="I68" s="42"/>
      <c r="J68" s="25"/>
      <c r="K68" s="18"/>
      <c r="L68" s="1"/>
      <c r="M68" s="43"/>
      <c r="N68" s="42"/>
      <c r="O68" s="1"/>
      <c r="P68" s="1"/>
      <c r="Q68" s="1"/>
      <c r="R68" s="1"/>
      <c r="S68" s="43"/>
      <c r="T68" s="42"/>
      <c r="U68" s="1"/>
      <c r="V68" s="124"/>
      <c r="W68" s="122"/>
      <c r="X68" s="1"/>
      <c r="Y68" s="1"/>
      <c r="Z68" s="10"/>
      <c r="AA68" s="25"/>
      <c r="AB68" s="25"/>
      <c r="AC68" s="25"/>
      <c r="AD68" s="25"/>
      <c r="AE68" s="25"/>
      <c r="AF68" s="25"/>
      <c r="AG68" s="25"/>
      <c r="AH68" s="25"/>
      <c r="AI68" s="25"/>
      <c r="AJ68" s="18"/>
      <c r="AK68" s="1"/>
      <c r="AL68" s="1"/>
      <c r="AM68" s="1"/>
      <c r="AN68" s="1"/>
      <c r="AO68" s="10"/>
    </row>
    <row r="69" spans="2:41" x14ac:dyDescent="0.25">
      <c r="B69" s="1"/>
      <c r="C69" s="10"/>
      <c r="D69" s="28"/>
      <c r="E69" s="28"/>
      <c r="F69" s="1"/>
      <c r="G69" s="22"/>
      <c r="H69" s="43"/>
      <c r="I69" s="42"/>
      <c r="J69" s="25"/>
      <c r="K69" s="18"/>
      <c r="L69" s="1"/>
      <c r="M69" s="43"/>
      <c r="N69" s="42"/>
      <c r="O69" s="1"/>
      <c r="P69" s="1"/>
      <c r="Q69" s="1"/>
      <c r="R69" s="1"/>
      <c r="S69" s="43"/>
      <c r="T69" s="42"/>
      <c r="U69" s="1"/>
      <c r="V69" s="124"/>
      <c r="W69" s="122"/>
      <c r="X69" s="1"/>
      <c r="Y69" s="1"/>
      <c r="Z69" s="10"/>
      <c r="AA69" s="25"/>
      <c r="AB69" s="25"/>
      <c r="AC69" s="25"/>
      <c r="AD69" s="25"/>
      <c r="AE69" s="25"/>
      <c r="AF69" s="25"/>
      <c r="AG69" s="25"/>
      <c r="AH69" s="25"/>
      <c r="AI69" s="25"/>
      <c r="AJ69" s="18"/>
      <c r="AK69" s="1"/>
      <c r="AL69" s="1"/>
      <c r="AM69" s="1"/>
      <c r="AN69" s="1"/>
      <c r="AO69" s="10"/>
    </row>
    <row r="70" spans="2:41" x14ac:dyDescent="0.25">
      <c r="B70" s="1"/>
      <c r="C70" s="10"/>
      <c r="D70" s="28"/>
      <c r="E70" s="28"/>
      <c r="F70" s="1"/>
      <c r="G70" s="22"/>
      <c r="H70" s="43"/>
      <c r="I70" s="42"/>
      <c r="J70" s="25"/>
      <c r="K70" s="18"/>
      <c r="L70" s="1"/>
      <c r="M70" s="43"/>
      <c r="N70" s="42"/>
      <c r="O70" s="1"/>
      <c r="P70" s="1"/>
      <c r="Q70" s="1"/>
      <c r="R70" s="1"/>
      <c r="S70" s="43"/>
      <c r="T70" s="42"/>
      <c r="U70" s="1"/>
      <c r="V70" s="124"/>
      <c r="W70" s="122"/>
      <c r="X70" s="1"/>
      <c r="Y70" s="1"/>
      <c r="Z70" s="10"/>
      <c r="AA70" s="25"/>
      <c r="AB70" s="25"/>
      <c r="AC70" s="25"/>
      <c r="AD70" s="25"/>
      <c r="AE70" s="25"/>
      <c r="AF70" s="25"/>
      <c r="AG70" s="25"/>
      <c r="AH70" s="25"/>
      <c r="AI70" s="25"/>
      <c r="AJ70" s="18"/>
      <c r="AK70" s="1"/>
      <c r="AL70" s="1"/>
      <c r="AM70" s="1"/>
      <c r="AN70" s="1"/>
      <c r="AO70" s="10"/>
    </row>
    <row r="71" spans="2:41" x14ac:dyDescent="0.25">
      <c r="B71" s="1"/>
      <c r="C71" s="10"/>
      <c r="D71" s="28"/>
      <c r="E71" s="28"/>
      <c r="F71" s="1"/>
      <c r="G71" s="22"/>
      <c r="H71" s="43"/>
      <c r="I71" s="42"/>
      <c r="J71" s="25"/>
      <c r="K71" s="18"/>
      <c r="L71" s="1"/>
      <c r="M71" s="43"/>
      <c r="N71" s="42"/>
      <c r="O71" s="1"/>
      <c r="P71" s="1"/>
      <c r="Q71" s="1"/>
      <c r="R71" s="1"/>
      <c r="S71" s="43"/>
      <c r="T71" s="42"/>
      <c r="U71" s="1"/>
      <c r="V71" s="124"/>
      <c r="W71" s="122"/>
      <c r="X71" s="1"/>
      <c r="Y71" s="1"/>
      <c r="Z71" s="10"/>
      <c r="AA71" s="25"/>
      <c r="AB71" s="25"/>
      <c r="AC71" s="25"/>
      <c r="AD71" s="25"/>
      <c r="AE71" s="25"/>
      <c r="AF71" s="25"/>
      <c r="AG71" s="25"/>
      <c r="AH71" s="25"/>
      <c r="AI71" s="25"/>
      <c r="AJ71" s="18"/>
      <c r="AK71" s="1"/>
      <c r="AL71" s="1"/>
      <c r="AM71" s="1"/>
      <c r="AN71" s="1"/>
      <c r="AO71" s="10"/>
    </row>
    <row r="72" spans="2:41" x14ac:dyDescent="0.25">
      <c r="B72" s="1"/>
      <c r="C72" s="10"/>
      <c r="D72" s="28"/>
      <c r="E72" s="28"/>
      <c r="F72" s="1"/>
      <c r="G72" s="22"/>
      <c r="H72" s="43"/>
      <c r="I72" s="42"/>
      <c r="J72" s="25"/>
      <c r="K72" s="18"/>
      <c r="L72" s="1"/>
      <c r="M72" s="43"/>
      <c r="N72" s="42"/>
      <c r="O72" s="1"/>
      <c r="P72" s="1"/>
      <c r="Q72" s="1"/>
      <c r="R72" s="1"/>
      <c r="S72" s="43"/>
      <c r="T72" s="42"/>
      <c r="U72" s="1"/>
      <c r="V72" s="124"/>
      <c r="W72" s="122"/>
      <c r="X72" s="1"/>
      <c r="Y72" s="1"/>
      <c r="Z72" s="10"/>
      <c r="AA72" s="25"/>
      <c r="AB72" s="25"/>
      <c r="AC72" s="25"/>
      <c r="AD72" s="25"/>
      <c r="AE72" s="25"/>
      <c r="AF72" s="25"/>
      <c r="AG72" s="25"/>
      <c r="AH72" s="25"/>
      <c r="AI72" s="25"/>
      <c r="AJ72" s="18"/>
      <c r="AK72" s="1"/>
      <c r="AL72" s="1"/>
      <c r="AM72" s="1"/>
      <c r="AN72" s="1"/>
      <c r="AO72" s="10"/>
    </row>
    <row r="73" spans="2:41" x14ac:dyDescent="0.25">
      <c r="B73" s="1"/>
      <c r="C73" s="10"/>
      <c r="D73" s="28"/>
      <c r="E73" s="28"/>
      <c r="F73" s="1"/>
      <c r="G73" s="22"/>
      <c r="H73" s="43"/>
      <c r="I73" s="42"/>
      <c r="J73" s="25"/>
      <c r="K73" s="18"/>
      <c r="L73" s="1"/>
      <c r="M73" s="43"/>
      <c r="N73" s="42"/>
      <c r="O73" s="1"/>
      <c r="P73" s="1"/>
      <c r="Q73" s="1"/>
      <c r="R73" s="1"/>
      <c r="S73" s="43"/>
      <c r="T73" s="42"/>
      <c r="U73" s="1"/>
      <c r="V73" s="124"/>
      <c r="W73" s="122"/>
      <c r="X73" s="1"/>
      <c r="Y73" s="1"/>
      <c r="Z73" s="10"/>
      <c r="AA73" s="25"/>
      <c r="AB73" s="25"/>
      <c r="AC73" s="25"/>
      <c r="AD73" s="25"/>
      <c r="AE73" s="25"/>
      <c r="AF73" s="25"/>
      <c r="AG73" s="25"/>
      <c r="AH73" s="25"/>
      <c r="AI73" s="25"/>
      <c r="AJ73" s="18"/>
      <c r="AK73" s="1"/>
      <c r="AL73" s="1"/>
      <c r="AM73" s="1"/>
      <c r="AN73" s="1"/>
      <c r="AO73" s="10"/>
    </row>
    <row r="74" spans="2:41" x14ac:dyDescent="0.25">
      <c r="B74" s="1"/>
      <c r="C74" s="10"/>
      <c r="D74" s="28"/>
      <c r="E74" s="28"/>
      <c r="F74" s="1"/>
      <c r="G74" s="22"/>
      <c r="H74" s="43"/>
      <c r="I74" s="42"/>
      <c r="J74" s="25"/>
      <c r="K74" s="18"/>
      <c r="L74" s="1"/>
      <c r="M74" s="43"/>
      <c r="N74" s="42"/>
      <c r="O74" s="1"/>
      <c r="P74" s="1"/>
      <c r="Q74" s="1"/>
      <c r="R74" s="1"/>
      <c r="S74" s="43"/>
      <c r="T74" s="42"/>
      <c r="U74" s="1"/>
      <c r="V74" s="124"/>
      <c r="W74" s="122"/>
      <c r="X74" s="1"/>
      <c r="Y74" s="1"/>
      <c r="Z74" s="10"/>
      <c r="AA74" s="25"/>
      <c r="AB74" s="25"/>
      <c r="AC74" s="25"/>
      <c r="AD74" s="25"/>
      <c r="AE74" s="25"/>
      <c r="AF74" s="25"/>
      <c r="AG74" s="25"/>
      <c r="AH74" s="25"/>
      <c r="AI74" s="25"/>
      <c r="AJ74" s="18"/>
      <c r="AK74" s="1"/>
      <c r="AL74" s="1"/>
      <c r="AM74" s="1"/>
      <c r="AN74" s="1"/>
      <c r="AO74" s="10"/>
    </row>
    <row r="75" spans="2:41" x14ac:dyDescent="0.25">
      <c r="B75" s="1"/>
      <c r="C75" s="10"/>
      <c r="D75" s="28"/>
      <c r="E75" s="28"/>
      <c r="F75" s="1"/>
      <c r="G75" s="22"/>
      <c r="H75" s="43"/>
      <c r="I75" s="42"/>
      <c r="J75" s="25"/>
      <c r="K75" s="18"/>
      <c r="L75" s="1"/>
      <c r="M75" s="43"/>
      <c r="N75" s="42"/>
      <c r="O75" s="1"/>
      <c r="P75" s="1"/>
      <c r="Q75" s="1"/>
      <c r="R75" s="1"/>
      <c r="S75" s="43"/>
      <c r="T75" s="42"/>
      <c r="U75" s="1"/>
      <c r="V75" s="124"/>
      <c r="W75" s="122"/>
      <c r="X75" s="1"/>
      <c r="Y75" s="1"/>
      <c r="Z75" s="10"/>
      <c r="AA75" s="25"/>
      <c r="AB75" s="25"/>
      <c r="AC75" s="25"/>
      <c r="AD75" s="25"/>
      <c r="AE75" s="25"/>
      <c r="AF75" s="25"/>
      <c r="AG75" s="25"/>
      <c r="AH75" s="25"/>
      <c r="AI75" s="25"/>
      <c r="AJ75" s="18"/>
      <c r="AK75" s="1"/>
      <c r="AL75" s="1"/>
      <c r="AM75" s="1"/>
      <c r="AN75" s="1"/>
      <c r="AO75" s="10"/>
    </row>
    <row r="76" spans="2:41" x14ac:dyDescent="0.25">
      <c r="B76" s="1"/>
      <c r="C76" s="10"/>
      <c r="D76" s="28"/>
      <c r="E76" s="28"/>
      <c r="F76" s="1"/>
      <c r="G76" s="22"/>
      <c r="H76" s="43"/>
      <c r="I76" s="42"/>
      <c r="J76" s="25"/>
      <c r="K76" s="18"/>
      <c r="L76" s="1"/>
      <c r="M76" s="43"/>
      <c r="N76" s="42"/>
      <c r="O76" s="1"/>
      <c r="P76" s="1"/>
      <c r="Q76" s="1"/>
      <c r="R76" s="1"/>
      <c r="S76" s="43"/>
      <c r="T76" s="42"/>
      <c r="U76" s="1"/>
      <c r="V76" s="124"/>
      <c r="W76" s="122"/>
      <c r="X76" s="1"/>
      <c r="Y76" s="1"/>
      <c r="Z76" s="10"/>
      <c r="AA76" s="25"/>
      <c r="AB76" s="25"/>
      <c r="AC76" s="25"/>
      <c r="AD76" s="25"/>
      <c r="AE76" s="25"/>
      <c r="AF76" s="25"/>
      <c r="AG76" s="25"/>
      <c r="AH76" s="25"/>
      <c r="AI76" s="25"/>
      <c r="AJ76" s="18"/>
      <c r="AK76" s="1"/>
      <c r="AL76" s="1"/>
      <c r="AM76" s="1"/>
      <c r="AN76" s="1"/>
      <c r="AO76" s="10"/>
    </row>
    <row r="77" spans="2:41" x14ac:dyDescent="0.25">
      <c r="B77" s="1"/>
      <c r="C77" s="10"/>
      <c r="D77" s="28"/>
      <c r="E77" s="28"/>
      <c r="F77" s="1"/>
      <c r="G77" s="22"/>
      <c r="H77" s="43"/>
      <c r="I77" s="42"/>
      <c r="J77" s="25"/>
      <c r="K77" s="18"/>
      <c r="L77" s="1"/>
      <c r="M77" s="43"/>
      <c r="N77" s="42"/>
      <c r="O77" s="1"/>
      <c r="P77" s="1"/>
      <c r="Q77" s="1"/>
      <c r="R77" s="1"/>
      <c r="S77" s="43"/>
      <c r="T77" s="42"/>
      <c r="U77" s="1"/>
      <c r="V77" s="124"/>
      <c r="W77" s="122"/>
      <c r="X77" s="1"/>
      <c r="Y77" s="1"/>
      <c r="Z77" s="10"/>
      <c r="AA77" s="25"/>
      <c r="AB77" s="25"/>
      <c r="AC77" s="25"/>
      <c r="AD77" s="25"/>
      <c r="AE77" s="25"/>
      <c r="AF77" s="25"/>
      <c r="AG77" s="25"/>
      <c r="AH77" s="25"/>
      <c r="AI77" s="25"/>
      <c r="AJ77" s="18"/>
      <c r="AK77" s="1"/>
      <c r="AL77" s="1"/>
      <c r="AM77" s="1"/>
      <c r="AN77" s="1"/>
      <c r="AO77" s="10"/>
    </row>
    <row r="78" spans="2:41" x14ac:dyDescent="0.25">
      <c r="B78" s="1"/>
      <c r="C78" s="10"/>
      <c r="D78" s="28"/>
      <c r="E78" s="28"/>
      <c r="F78" s="1"/>
      <c r="G78" s="22"/>
      <c r="H78" s="43"/>
      <c r="I78" s="42"/>
      <c r="J78" s="25"/>
      <c r="K78" s="18"/>
      <c r="L78" s="1"/>
      <c r="M78" s="43"/>
      <c r="N78" s="42"/>
      <c r="O78" s="1"/>
      <c r="P78" s="1"/>
      <c r="Q78" s="1"/>
      <c r="R78" s="1"/>
      <c r="S78" s="43"/>
      <c r="T78" s="42"/>
      <c r="U78" s="1"/>
      <c r="V78" s="124"/>
      <c r="W78" s="122"/>
      <c r="X78" s="1"/>
      <c r="Y78" s="1"/>
      <c r="Z78" s="10"/>
      <c r="AA78" s="25"/>
      <c r="AB78" s="25"/>
      <c r="AC78" s="25"/>
      <c r="AD78" s="25"/>
      <c r="AE78" s="25"/>
      <c r="AF78" s="25"/>
      <c r="AG78" s="25"/>
      <c r="AH78" s="25"/>
      <c r="AI78" s="25"/>
      <c r="AJ78" s="18"/>
      <c r="AK78" s="1"/>
      <c r="AL78" s="1"/>
      <c r="AM78" s="1"/>
      <c r="AN78" s="1"/>
      <c r="AO78" s="10"/>
    </row>
    <row r="79" spans="2:41" x14ac:dyDescent="0.25">
      <c r="B79" s="1"/>
      <c r="C79" s="10"/>
      <c r="D79" s="28"/>
      <c r="E79" s="28"/>
      <c r="F79" s="1"/>
      <c r="G79" s="22"/>
      <c r="H79" s="43"/>
      <c r="I79" s="42"/>
      <c r="J79" s="25"/>
      <c r="K79" s="18"/>
      <c r="L79" s="1"/>
      <c r="M79" s="43"/>
      <c r="N79" s="42"/>
      <c r="O79" s="1"/>
      <c r="P79" s="1"/>
      <c r="Q79" s="1"/>
      <c r="R79" s="1"/>
      <c r="S79" s="43"/>
      <c r="T79" s="42"/>
      <c r="U79" s="1"/>
      <c r="V79" s="124"/>
      <c r="W79" s="122"/>
      <c r="X79" s="1"/>
      <c r="Y79" s="1"/>
      <c r="Z79" s="10"/>
      <c r="AA79" s="25"/>
      <c r="AB79" s="25"/>
      <c r="AC79" s="25"/>
      <c r="AD79" s="25"/>
      <c r="AE79" s="25"/>
      <c r="AF79" s="25"/>
      <c r="AG79" s="25"/>
      <c r="AH79" s="25"/>
      <c r="AI79" s="25"/>
      <c r="AJ79" s="18"/>
      <c r="AK79" s="1"/>
      <c r="AL79" s="1"/>
      <c r="AM79" s="1"/>
      <c r="AN79" s="1"/>
      <c r="AO79" s="10"/>
    </row>
    <row r="80" spans="2:41" x14ac:dyDescent="0.25">
      <c r="B80" s="1"/>
      <c r="C80" s="10"/>
      <c r="D80" s="28"/>
      <c r="E80" s="28"/>
      <c r="F80" s="1"/>
      <c r="G80" s="22"/>
      <c r="H80" s="43"/>
      <c r="I80" s="42"/>
      <c r="J80" s="25"/>
      <c r="K80" s="18"/>
      <c r="L80" s="1"/>
      <c r="M80" s="43"/>
      <c r="N80" s="42"/>
      <c r="O80" s="1"/>
      <c r="P80" s="1"/>
      <c r="Q80" s="1"/>
      <c r="R80" s="1"/>
      <c r="S80" s="43"/>
      <c r="T80" s="42"/>
      <c r="U80" s="1"/>
      <c r="V80" s="124"/>
      <c r="W80" s="122"/>
      <c r="X80" s="1"/>
      <c r="Y80" s="1"/>
      <c r="Z80" s="10"/>
      <c r="AA80" s="25"/>
      <c r="AB80" s="25"/>
      <c r="AC80" s="25"/>
      <c r="AD80" s="25"/>
      <c r="AE80" s="25"/>
      <c r="AF80" s="25"/>
      <c r="AG80" s="25"/>
      <c r="AH80" s="25"/>
      <c r="AI80" s="25"/>
      <c r="AJ80" s="18"/>
      <c r="AK80" s="1"/>
      <c r="AL80" s="1"/>
      <c r="AM80" s="1"/>
      <c r="AN80" s="1"/>
      <c r="AO80" s="10"/>
    </row>
    <row r="81" spans="2:41" x14ac:dyDescent="0.25">
      <c r="B81" s="1"/>
      <c r="C81" s="10"/>
      <c r="D81" s="28"/>
      <c r="E81" s="28"/>
      <c r="F81" s="1"/>
      <c r="G81" s="22"/>
      <c r="H81" s="43"/>
      <c r="I81" s="42"/>
      <c r="J81" s="25"/>
      <c r="K81" s="18"/>
      <c r="L81" s="1"/>
      <c r="M81" s="43"/>
      <c r="N81" s="42"/>
      <c r="O81" s="1"/>
      <c r="P81" s="1"/>
      <c r="Q81" s="1"/>
      <c r="R81" s="1"/>
      <c r="S81" s="43"/>
      <c r="T81" s="42"/>
      <c r="U81" s="1"/>
      <c r="V81" s="124"/>
      <c r="W81" s="122"/>
      <c r="X81" s="1"/>
      <c r="Y81" s="1"/>
      <c r="Z81" s="10"/>
      <c r="AA81" s="25"/>
      <c r="AB81" s="25"/>
      <c r="AC81" s="25"/>
      <c r="AD81" s="25"/>
      <c r="AE81" s="25"/>
      <c r="AF81" s="25"/>
      <c r="AG81" s="25"/>
      <c r="AH81" s="25"/>
      <c r="AI81" s="25"/>
      <c r="AJ81" s="18"/>
      <c r="AK81" s="1"/>
      <c r="AL81" s="1"/>
      <c r="AM81" s="1"/>
      <c r="AN81" s="1"/>
      <c r="AO81" s="10"/>
    </row>
    <row r="82" spans="2:41" x14ac:dyDescent="0.25">
      <c r="B82" s="1"/>
      <c r="C82" s="10"/>
      <c r="D82" s="28"/>
      <c r="E82" s="28"/>
      <c r="F82" s="1"/>
      <c r="G82" s="22"/>
      <c r="H82" s="43"/>
      <c r="I82" s="42"/>
      <c r="J82" s="25"/>
      <c r="K82" s="18"/>
      <c r="L82" s="1"/>
      <c r="M82" s="43"/>
      <c r="N82" s="42"/>
      <c r="O82" s="1"/>
      <c r="P82" s="1"/>
      <c r="Q82" s="1"/>
      <c r="R82" s="1"/>
      <c r="S82" s="43"/>
      <c r="T82" s="42"/>
      <c r="U82" s="1"/>
      <c r="V82" s="124"/>
      <c r="W82" s="122"/>
      <c r="X82" s="1"/>
      <c r="Y82" s="1"/>
      <c r="Z82" s="10"/>
      <c r="AA82" s="25"/>
      <c r="AB82" s="25"/>
      <c r="AC82" s="25"/>
      <c r="AD82" s="25"/>
      <c r="AE82" s="25"/>
      <c r="AF82" s="25"/>
      <c r="AG82" s="25"/>
      <c r="AH82" s="25"/>
      <c r="AI82" s="25"/>
      <c r="AJ82" s="18"/>
      <c r="AK82" s="1"/>
      <c r="AL82" s="1"/>
      <c r="AM82" s="1"/>
      <c r="AN82" s="1"/>
      <c r="AO82" s="10"/>
    </row>
    <row r="83" spans="2:41" x14ac:dyDescent="0.25">
      <c r="B83" s="1"/>
      <c r="C83" s="10"/>
      <c r="D83" s="28"/>
      <c r="E83" s="28"/>
      <c r="F83" s="1"/>
      <c r="G83" s="22"/>
      <c r="H83" s="43"/>
      <c r="I83" s="42"/>
      <c r="J83" s="25"/>
      <c r="K83" s="18"/>
      <c r="L83" s="1"/>
      <c r="M83" s="43"/>
      <c r="N83" s="42"/>
      <c r="O83" s="1"/>
      <c r="P83" s="1"/>
      <c r="Q83" s="1"/>
      <c r="R83" s="1"/>
      <c r="S83" s="43"/>
      <c r="T83" s="42"/>
      <c r="U83" s="1"/>
      <c r="V83" s="124"/>
      <c r="W83" s="122"/>
      <c r="X83" s="1"/>
      <c r="Y83" s="1"/>
      <c r="Z83" s="10"/>
      <c r="AA83" s="25"/>
      <c r="AB83" s="25"/>
      <c r="AC83" s="25"/>
      <c r="AD83" s="25"/>
      <c r="AE83" s="25"/>
      <c r="AF83" s="25"/>
      <c r="AG83" s="25"/>
      <c r="AH83" s="25"/>
      <c r="AI83" s="25"/>
      <c r="AJ83" s="18"/>
      <c r="AK83" s="1"/>
      <c r="AL83" s="1"/>
      <c r="AM83" s="1"/>
      <c r="AN83" s="1"/>
      <c r="AO83" s="10"/>
    </row>
    <row r="84" spans="2:41" x14ac:dyDescent="0.25">
      <c r="B84" s="1"/>
      <c r="C84" s="10"/>
      <c r="D84" s="28"/>
      <c r="E84" s="28"/>
      <c r="F84" s="1"/>
      <c r="G84" s="22"/>
      <c r="H84" s="43"/>
      <c r="I84" s="42"/>
      <c r="J84" s="25"/>
      <c r="K84" s="18"/>
      <c r="L84" s="1"/>
      <c r="M84" s="43"/>
      <c r="N84" s="42"/>
      <c r="O84" s="1"/>
      <c r="P84" s="1"/>
      <c r="Q84" s="1"/>
      <c r="R84" s="1"/>
      <c r="S84" s="43"/>
      <c r="T84" s="42"/>
      <c r="U84" s="1"/>
      <c r="V84" s="124"/>
      <c r="W84" s="122"/>
      <c r="X84" s="1"/>
      <c r="Y84" s="1"/>
      <c r="Z84" s="10"/>
      <c r="AA84" s="25"/>
      <c r="AB84" s="25"/>
      <c r="AC84" s="25"/>
      <c r="AD84" s="25"/>
      <c r="AE84" s="25"/>
      <c r="AF84" s="25"/>
      <c r="AG84" s="25"/>
      <c r="AH84" s="25"/>
      <c r="AI84" s="25"/>
      <c r="AJ84" s="18"/>
      <c r="AK84" s="1"/>
      <c r="AL84" s="1"/>
      <c r="AM84" s="1"/>
      <c r="AN84" s="1"/>
      <c r="AO84" s="10"/>
    </row>
    <row r="85" spans="2:41" x14ac:dyDescent="0.25">
      <c r="B85" s="1"/>
      <c r="C85" s="10"/>
      <c r="D85" s="28"/>
      <c r="E85" s="28"/>
      <c r="F85" s="1"/>
      <c r="G85" s="22"/>
      <c r="H85" s="43"/>
      <c r="I85" s="42"/>
      <c r="J85" s="25"/>
      <c r="K85" s="18"/>
      <c r="L85" s="1"/>
      <c r="M85" s="43"/>
      <c r="N85" s="42"/>
      <c r="O85" s="1"/>
      <c r="P85" s="1"/>
      <c r="Q85" s="1"/>
      <c r="R85" s="1"/>
      <c r="S85" s="43"/>
      <c r="T85" s="42"/>
      <c r="U85" s="1"/>
      <c r="V85" s="124"/>
      <c r="W85" s="122"/>
      <c r="X85" s="1"/>
      <c r="Y85" s="1"/>
      <c r="Z85" s="10"/>
      <c r="AA85" s="25"/>
      <c r="AB85" s="25"/>
      <c r="AC85" s="25"/>
      <c r="AD85" s="25"/>
      <c r="AE85" s="25"/>
      <c r="AF85" s="25"/>
      <c r="AG85" s="25"/>
      <c r="AH85" s="25"/>
      <c r="AI85" s="25"/>
      <c r="AJ85" s="18"/>
      <c r="AK85" s="1"/>
      <c r="AL85" s="1"/>
      <c r="AM85" s="1"/>
      <c r="AN85" s="1"/>
      <c r="AO85" s="10"/>
    </row>
    <row r="86" spans="2:41" x14ac:dyDescent="0.25">
      <c r="B86" s="1"/>
      <c r="C86" s="10"/>
      <c r="D86" s="28"/>
      <c r="E86" s="28"/>
      <c r="F86" s="1"/>
      <c r="G86" s="22"/>
      <c r="H86" s="43"/>
      <c r="I86" s="42"/>
      <c r="J86" s="25"/>
      <c r="K86" s="18"/>
      <c r="L86" s="1"/>
      <c r="M86" s="43"/>
      <c r="N86" s="42"/>
      <c r="O86" s="1"/>
      <c r="P86" s="1"/>
      <c r="Q86" s="1"/>
      <c r="R86" s="1"/>
      <c r="S86" s="43"/>
      <c r="T86" s="42"/>
      <c r="U86" s="1"/>
      <c r="V86" s="124"/>
      <c r="W86" s="122"/>
      <c r="X86" s="1"/>
      <c r="Y86" s="1"/>
      <c r="Z86" s="10"/>
      <c r="AA86" s="25"/>
      <c r="AB86" s="25"/>
      <c r="AC86" s="25"/>
      <c r="AD86" s="25"/>
      <c r="AE86" s="25"/>
      <c r="AF86" s="25"/>
      <c r="AG86" s="25"/>
      <c r="AH86" s="25"/>
      <c r="AI86" s="25"/>
      <c r="AJ86" s="18"/>
      <c r="AK86" s="1"/>
      <c r="AL86" s="1"/>
      <c r="AM86" s="1"/>
      <c r="AN86" s="1"/>
      <c r="AO86" s="10"/>
    </row>
    <row r="87" spans="2:41" x14ac:dyDescent="0.25">
      <c r="B87" s="1"/>
      <c r="C87" s="10"/>
      <c r="D87" s="28"/>
      <c r="E87" s="28"/>
      <c r="F87" s="1"/>
      <c r="G87" s="22"/>
      <c r="H87" s="43"/>
      <c r="I87" s="42"/>
      <c r="J87" s="25"/>
      <c r="K87" s="18"/>
      <c r="L87" s="1"/>
      <c r="M87" s="43"/>
      <c r="N87" s="42"/>
      <c r="O87" s="1"/>
      <c r="P87" s="1"/>
      <c r="Q87" s="1"/>
      <c r="R87" s="1"/>
      <c r="S87" s="43"/>
      <c r="T87" s="42"/>
      <c r="U87" s="1"/>
      <c r="V87" s="124"/>
      <c r="W87" s="122"/>
      <c r="X87" s="1"/>
      <c r="Y87" s="1"/>
      <c r="Z87" s="10"/>
      <c r="AA87" s="25"/>
      <c r="AB87" s="25"/>
      <c r="AC87" s="25"/>
      <c r="AD87" s="25"/>
      <c r="AE87" s="25"/>
      <c r="AF87" s="25"/>
      <c r="AG87" s="25"/>
      <c r="AH87" s="25"/>
      <c r="AI87" s="25"/>
      <c r="AJ87" s="18"/>
      <c r="AK87" s="1"/>
      <c r="AL87" s="1"/>
      <c r="AM87" s="1"/>
      <c r="AN87" s="1"/>
      <c r="AO87" s="10"/>
    </row>
    <row r="88" spans="2:41" x14ac:dyDescent="0.25">
      <c r="B88" s="1"/>
      <c r="C88" s="10"/>
      <c r="D88" s="28"/>
      <c r="E88" s="28"/>
      <c r="F88" s="1"/>
      <c r="G88" s="22"/>
      <c r="H88" s="43"/>
      <c r="I88" s="42"/>
      <c r="J88" s="25"/>
      <c r="K88" s="18"/>
      <c r="L88" s="1"/>
      <c r="M88" s="43"/>
      <c r="N88" s="42"/>
      <c r="O88" s="1"/>
      <c r="P88" s="1"/>
      <c r="Q88" s="1"/>
      <c r="R88" s="1"/>
      <c r="S88" s="43"/>
      <c r="T88" s="42"/>
      <c r="U88" s="1"/>
      <c r="V88" s="124"/>
      <c r="W88" s="122"/>
      <c r="X88" s="1"/>
      <c r="Y88" s="1"/>
      <c r="Z88" s="10"/>
      <c r="AA88" s="25"/>
      <c r="AB88" s="25"/>
      <c r="AC88" s="25"/>
      <c r="AD88" s="25"/>
      <c r="AE88" s="25"/>
      <c r="AF88" s="25"/>
      <c r="AG88" s="25"/>
      <c r="AH88" s="25"/>
      <c r="AI88" s="25"/>
      <c r="AJ88" s="18"/>
      <c r="AK88" s="1"/>
      <c r="AL88" s="1"/>
      <c r="AM88" s="1"/>
      <c r="AN88" s="1"/>
      <c r="AO88" s="10"/>
    </row>
    <row r="89" spans="2:41" x14ac:dyDescent="0.25">
      <c r="B89" s="1"/>
      <c r="C89" s="10"/>
      <c r="D89" s="28"/>
      <c r="E89" s="28"/>
      <c r="F89" s="1"/>
      <c r="G89" s="22"/>
      <c r="H89" s="43"/>
      <c r="I89" s="42"/>
      <c r="J89" s="25"/>
      <c r="K89" s="18"/>
      <c r="L89" s="1"/>
      <c r="M89" s="43"/>
      <c r="N89" s="42"/>
      <c r="O89" s="1"/>
      <c r="P89" s="1"/>
      <c r="Q89" s="1"/>
      <c r="R89" s="1"/>
      <c r="S89" s="43"/>
      <c r="T89" s="42"/>
      <c r="U89" s="1"/>
      <c r="V89" s="124"/>
      <c r="W89" s="122"/>
      <c r="X89" s="1"/>
      <c r="Y89" s="1"/>
      <c r="Z89" s="10"/>
      <c r="AA89" s="25"/>
      <c r="AB89" s="25"/>
      <c r="AC89" s="25"/>
      <c r="AD89" s="25"/>
      <c r="AE89" s="25"/>
      <c r="AF89" s="25"/>
      <c r="AG89" s="25"/>
      <c r="AH89" s="25"/>
      <c r="AI89" s="25"/>
      <c r="AJ89" s="18"/>
      <c r="AK89" s="1"/>
      <c r="AL89" s="1"/>
      <c r="AM89" s="1"/>
      <c r="AN89" s="1"/>
      <c r="AO89" s="10"/>
    </row>
    <row r="90" spans="2:41" x14ac:dyDescent="0.25">
      <c r="B90" s="1"/>
      <c r="C90" s="10"/>
      <c r="D90" s="28"/>
      <c r="E90" s="28"/>
      <c r="F90" s="1"/>
      <c r="G90" s="22"/>
      <c r="H90" s="43"/>
      <c r="I90" s="42"/>
      <c r="J90" s="25"/>
      <c r="K90" s="18"/>
      <c r="L90" s="1"/>
      <c r="M90" s="43"/>
      <c r="N90" s="42"/>
      <c r="O90" s="1"/>
      <c r="P90" s="1"/>
      <c r="Q90" s="1"/>
      <c r="R90" s="1"/>
      <c r="S90" s="43"/>
      <c r="T90" s="42"/>
      <c r="U90" s="1"/>
      <c r="V90" s="124"/>
      <c r="W90" s="122"/>
      <c r="X90" s="1"/>
      <c r="Y90" s="1"/>
      <c r="Z90" s="10"/>
      <c r="AA90" s="25"/>
      <c r="AB90" s="25"/>
      <c r="AC90" s="25"/>
      <c r="AD90" s="25"/>
      <c r="AE90" s="25"/>
      <c r="AF90" s="25"/>
      <c r="AG90" s="25"/>
      <c r="AH90" s="25"/>
      <c r="AI90" s="25"/>
      <c r="AJ90" s="18"/>
      <c r="AK90" s="1"/>
      <c r="AL90" s="1"/>
      <c r="AM90" s="1"/>
      <c r="AN90" s="1"/>
      <c r="AO90" s="10"/>
    </row>
    <row r="91" spans="2:41" x14ac:dyDescent="0.25">
      <c r="B91" s="1"/>
      <c r="C91" s="10"/>
      <c r="D91" s="28"/>
      <c r="E91" s="28"/>
      <c r="F91" s="1"/>
      <c r="G91" s="22"/>
      <c r="H91" s="43"/>
      <c r="I91" s="42"/>
      <c r="J91" s="25"/>
      <c r="K91" s="18"/>
      <c r="L91" s="1"/>
      <c r="M91" s="43"/>
      <c r="N91" s="42"/>
      <c r="O91" s="1"/>
      <c r="P91" s="1"/>
      <c r="Q91" s="1"/>
      <c r="R91" s="1"/>
      <c r="S91" s="43"/>
      <c r="T91" s="42"/>
      <c r="U91" s="1"/>
      <c r="V91" s="124"/>
      <c r="W91" s="122"/>
      <c r="X91" s="1"/>
      <c r="Y91" s="1"/>
      <c r="Z91" s="10"/>
      <c r="AA91" s="25"/>
      <c r="AB91" s="25"/>
      <c r="AC91" s="25"/>
      <c r="AD91" s="25"/>
      <c r="AE91" s="25"/>
      <c r="AF91" s="25"/>
      <c r="AG91" s="25"/>
      <c r="AH91" s="25"/>
      <c r="AI91" s="25"/>
      <c r="AJ91" s="18"/>
      <c r="AK91" s="1"/>
      <c r="AL91" s="1"/>
      <c r="AM91" s="1"/>
      <c r="AN91" s="1"/>
      <c r="AO91" s="10"/>
    </row>
    <row r="92" spans="2:41" x14ac:dyDescent="0.25">
      <c r="B92" s="1"/>
      <c r="C92" s="10"/>
      <c r="D92" s="28"/>
      <c r="E92" s="28"/>
      <c r="F92" s="1"/>
      <c r="G92" s="22"/>
      <c r="H92" s="43"/>
      <c r="I92" s="42"/>
      <c r="J92" s="25"/>
      <c r="K92" s="18"/>
      <c r="L92" s="1"/>
      <c r="M92" s="43"/>
      <c r="N92" s="42"/>
      <c r="O92" s="1"/>
      <c r="P92" s="1"/>
      <c r="Q92" s="1"/>
      <c r="R92" s="1"/>
      <c r="S92" s="43"/>
      <c r="T92" s="42"/>
      <c r="U92" s="1"/>
      <c r="V92" s="124"/>
      <c r="W92" s="122"/>
      <c r="X92" s="1"/>
      <c r="Y92" s="1"/>
      <c r="Z92" s="10"/>
      <c r="AA92" s="25"/>
      <c r="AB92" s="25"/>
      <c r="AC92" s="25"/>
      <c r="AD92" s="25"/>
      <c r="AE92" s="25"/>
      <c r="AF92" s="25"/>
      <c r="AG92" s="25"/>
      <c r="AH92" s="25"/>
      <c r="AI92" s="25"/>
      <c r="AJ92" s="18"/>
      <c r="AK92" s="1"/>
      <c r="AL92" s="1"/>
      <c r="AM92" s="1"/>
      <c r="AN92" s="1"/>
      <c r="AO92" s="10"/>
    </row>
    <row r="93" spans="2:41" x14ac:dyDescent="0.25">
      <c r="B93" s="1"/>
      <c r="C93" s="10"/>
      <c r="D93" s="28"/>
      <c r="E93" s="28"/>
      <c r="F93" s="1"/>
      <c r="G93" s="22"/>
      <c r="H93" s="43"/>
      <c r="I93" s="42"/>
      <c r="J93" s="25"/>
      <c r="K93" s="18"/>
      <c r="L93" s="1"/>
      <c r="M93" s="43"/>
      <c r="N93" s="42"/>
      <c r="O93" s="1"/>
      <c r="P93" s="1"/>
      <c r="Q93" s="1"/>
      <c r="R93" s="1"/>
      <c r="S93" s="43"/>
      <c r="T93" s="42"/>
      <c r="U93" s="1"/>
      <c r="V93" s="124"/>
      <c r="W93" s="122"/>
      <c r="X93" s="1"/>
      <c r="Y93" s="1"/>
      <c r="Z93" s="10"/>
      <c r="AA93" s="25"/>
      <c r="AB93" s="25"/>
      <c r="AC93" s="25"/>
      <c r="AD93" s="25"/>
      <c r="AE93" s="25"/>
      <c r="AF93" s="25"/>
      <c r="AG93" s="25"/>
      <c r="AH93" s="25"/>
      <c r="AI93" s="25"/>
      <c r="AJ93" s="18"/>
      <c r="AK93" s="1"/>
      <c r="AL93" s="1"/>
      <c r="AM93" s="1"/>
      <c r="AN93" s="1"/>
      <c r="AO93" s="10"/>
    </row>
    <row r="94" spans="2:41" x14ac:dyDescent="0.25">
      <c r="B94" s="1"/>
      <c r="C94" s="10"/>
      <c r="D94" s="28"/>
      <c r="E94" s="28"/>
      <c r="F94" s="1"/>
      <c r="G94" s="22"/>
      <c r="H94" s="43"/>
      <c r="I94" s="42"/>
      <c r="J94" s="25"/>
      <c r="K94" s="18"/>
      <c r="L94" s="1"/>
      <c r="M94" s="43"/>
      <c r="N94" s="42"/>
      <c r="O94" s="1"/>
      <c r="P94" s="1"/>
      <c r="Q94" s="1"/>
      <c r="R94" s="1"/>
      <c r="S94" s="43"/>
      <c r="T94" s="42"/>
      <c r="U94" s="1"/>
      <c r="V94" s="124"/>
      <c r="W94" s="122"/>
      <c r="X94" s="1"/>
      <c r="Y94" s="1"/>
      <c r="Z94" s="10"/>
      <c r="AA94" s="25"/>
      <c r="AB94" s="25"/>
      <c r="AC94" s="25"/>
      <c r="AD94" s="25"/>
      <c r="AE94" s="25"/>
      <c r="AF94" s="25"/>
      <c r="AG94" s="25"/>
      <c r="AH94" s="25"/>
      <c r="AI94" s="25"/>
      <c r="AJ94" s="18"/>
      <c r="AK94" s="1"/>
      <c r="AL94" s="1"/>
      <c r="AM94" s="1"/>
      <c r="AN94" s="1"/>
      <c r="AO94" s="10"/>
    </row>
    <row r="95" spans="2:41" x14ac:dyDescent="0.25">
      <c r="B95" s="1"/>
      <c r="C95" s="10"/>
      <c r="D95" s="28"/>
      <c r="E95" s="28"/>
      <c r="F95" s="1"/>
      <c r="G95" s="22"/>
      <c r="H95" s="43"/>
      <c r="I95" s="42"/>
      <c r="J95" s="25"/>
      <c r="K95" s="18"/>
      <c r="L95" s="1"/>
      <c r="M95" s="43"/>
      <c r="N95" s="42"/>
      <c r="O95" s="1"/>
      <c r="P95" s="1"/>
      <c r="Q95" s="1"/>
      <c r="R95" s="1"/>
      <c r="S95" s="43"/>
      <c r="T95" s="42"/>
      <c r="U95" s="1"/>
      <c r="V95" s="124"/>
      <c r="W95" s="122"/>
      <c r="X95" s="1"/>
      <c r="Y95" s="1"/>
      <c r="Z95" s="10"/>
      <c r="AA95" s="25"/>
      <c r="AB95" s="25"/>
      <c r="AC95" s="25"/>
      <c r="AD95" s="25"/>
      <c r="AE95" s="25"/>
      <c r="AF95" s="25"/>
      <c r="AG95" s="25"/>
      <c r="AH95" s="25"/>
      <c r="AI95" s="25"/>
      <c r="AJ95" s="18"/>
      <c r="AK95" s="1"/>
      <c r="AL95" s="1"/>
      <c r="AM95" s="1"/>
      <c r="AN95" s="1"/>
      <c r="AO95" s="10"/>
    </row>
    <row r="96" spans="2:41" x14ac:dyDescent="0.25">
      <c r="B96" s="1"/>
      <c r="C96" s="10"/>
      <c r="D96" s="28"/>
      <c r="E96" s="28"/>
      <c r="F96" s="1"/>
      <c r="G96" s="22"/>
      <c r="H96" s="43"/>
      <c r="I96" s="42"/>
      <c r="J96" s="25"/>
      <c r="K96" s="18"/>
      <c r="L96" s="1"/>
      <c r="M96" s="43"/>
      <c r="N96" s="42"/>
      <c r="O96" s="1"/>
      <c r="P96" s="1"/>
      <c r="Q96" s="1"/>
      <c r="R96" s="1"/>
      <c r="S96" s="43"/>
      <c r="T96" s="42"/>
      <c r="U96" s="1"/>
      <c r="V96" s="124"/>
      <c r="W96" s="122"/>
      <c r="X96" s="1"/>
      <c r="Y96" s="1"/>
      <c r="Z96" s="10"/>
      <c r="AA96" s="25"/>
      <c r="AB96" s="25"/>
      <c r="AC96" s="25"/>
      <c r="AD96" s="25"/>
      <c r="AE96" s="25"/>
      <c r="AF96" s="25"/>
      <c r="AG96" s="25"/>
      <c r="AH96" s="25"/>
      <c r="AI96" s="25"/>
      <c r="AJ96" s="18"/>
      <c r="AK96" s="1"/>
      <c r="AL96" s="1"/>
      <c r="AM96" s="1"/>
      <c r="AN96" s="1"/>
      <c r="AO96" s="10"/>
    </row>
    <row r="97" spans="2:41" x14ac:dyDescent="0.25">
      <c r="B97" s="1"/>
      <c r="C97" s="10"/>
      <c r="D97" s="28"/>
      <c r="E97" s="28"/>
      <c r="F97" s="1"/>
      <c r="G97" s="22"/>
      <c r="H97" s="43"/>
      <c r="I97" s="42"/>
      <c r="J97" s="25"/>
      <c r="K97" s="18"/>
      <c r="L97" s="1"/>
      <c r="M97" s="43"/>
      <c r="N97" s="42"/>
      <c r="O97" s="1"/>
      <c r="P97" s="1"/>
      <c r="Q97" s="1"/>
      <c r="R97" s="1"/>
      <c r="S97" s="43"/>
      <c r="T97" s="42"/>
      <c r="U97" s="1"/>
      <c r="V97" s="124"/>
      <c r="W97" s="122"/>
      <c r="X97" s="1"/>
      <c r="Y97" s="1"/>
      <c r="Z97" s="10"/>
      <c r="AA97" s="25"/>
      <c r="AB97" s="25"/>
      <c r="AC97" s="25"/>
      <c r="AD97" s="25"/>
      <c r="AE97" s="25"/>
      <c r="AF97" s="25"/>
      <c r="AG97" s="25"/>
      <c r="AH97" s="25"/>
      <c r="AI97" s="25"/>
      <c r="AJ97" s="18"/>
      <c r="AK97" s="1"/>
      <c r="AL97" s="1"/>
      <c r="AM97" s="1"/>
      <c r="AN97" s="1"/>
      <c r="AO97" s="10"/>
    </row>
    <row r="98" spans="2:41" x14ac:dyDescent="0.25">
      <c r="B98" s="1"/>
      <c r="C98" s="10"/>
      <c r="D98" s="28"/>
      <c r="E98" s="28"/>
      <c r="F98" s="1"/>
      <c r="G98" s="22"/>
      <c r="H98" s="43"/>
      <c r="I98" s="42"/>
      <c r="J98" s="25"/>
      <c r="K98" s="18"/>
      <c r="L98" s="1"/>
      <c r="M98" s="43"/>
      <c r="N98" s="42"/>
      <c r="O98" s="1"/>
      <c r="P98" s="1"/>
      <c r="Q98" s="1"/>
      <c r="R98" s="1"/>
      <c r="S98" s="43"/>
      <c r="T98" s="42"/>
      <c r="U98" s="1"/>
      <c r="V98" s="124"/>
      <c r="W98" s="122"/>
      <c r="X98" s="1"/>
      <c r="Y98" s="1"/>
      <c r="Z98" s="10"/>
      <c r="AA98" s="25"/>
      <c r="AB98" s="25"/>
      <c r="AC98" s="25"/>
      <c r="AD98" s="25"/>
      <c r="AE98" s="25"/>
      <c r="AF98" s="25"/>
      <c r="AG98" s="25"/>
      <c r="AH98" s="25"/>
      <c r="AI98" s="25"/>
      <c r="AJ98" s="18"/>
      <c r="AK98" s="1"/>
      <c r="AL98" s="1"/>
      <c r="AM98" s="1"/>
      <c r="AN98" s="1"/>
      <c r="AO98" s="10"/>
    </row>
    <row r="99" spans="2:41" x14ac:dyDescent="0.25">
      <c r="B99" s="1"/>
      <c r="C99" s="10"/>
      <c r="D99" s="28"/>
      <c r="E99" s="28"/>
      <c r="F99" s="1"/>
      <c r="G99" s="22"/>
      <c r="H99" s="43"/>
      <c r="I99" s="42"/>
      <c r="J99" s="25"/>
      <c r="K99" s="18"/>
      <c r="L99" s="1"/>
      <c r="M99" s="43"/>
      <c r="N99" s="42"/>
      <c r="O99" s="1"/>
      <c r="P99" s="1"/>
      <c r="Q99" s="1"/>
      <c r="R99" s="1"/>
      <c r="S99" s="43"/>
      <c r="T99" s="42"/>
      <c r="U99" s="1"/>
      <c r="V99" s="124"/>
      <c r="W99" s="122"/>
      <c r="X99" s="1"/>
      <c r="Y99" s="1"/>
      <c r="Z99" s="10"/>
      <c r="AA99" s="25"/>
      <c r="AB99" s="25"/>
      <c r="AC99" s="25"/>
      <c r="AD99" s="25"/>
      <c r="AE99" s="25"/>
      <c r="AF99" s="25"/>
      <c r="AG99" s="25"/>
      <c r="AH99" s="25"/>
      <c r="AI99" s="25"/>
      <c r="AJ99" s="18"/>
      <c r="AK99" s="1"/>
      <c r="AL99" s="1"/>
      <c r="AM99" s="1"/>
      <c r="AN99" s="1"/>
      <c r="AO99" s="10"/>
    </row>
    <row r="100" spans="2:41" x14ac:dyDescent="0.25">
      <c r="B100" s="1"/>
      <c r="C100" s="10"/>
      <c r="D100" s="28"/>
      <c r="E100" s="28"/>
      <c r="F100" s="1"/>
      <c r="G100" s="22"/>
      <c r="H100" s="43"/>
      <c r="I100" s="42"/>
      <c r="J100" s="25"/>
      <c r="K100" s="18"/>
      <c r="L100" s="1"/>
      <c r="M100" s="43"/>
      <c r="N100" s="42"/>
      <c r="O100" s="1"/>
      <c r="P100" s="1"/>
      <c r="Q100" s="1"/>
      <c r="R100" s="1"/>
      <c r="S100" s="43"/>
      <c r="T100" s="42"/>
      <c r="U100" s="1"/>
      <c r="V100" s="124"/>
      <c r="W100" s="122"/>
      <c r="X100" s="1"/>
      <c r="Y100" s="1"/>
      <c r="Z100" s="10"/>
      <c r="AA100" s="25"/>
      <c r="AB100" s="25"/>
      <c r="AC100" s="25"/>
      <c r="AD100" s="25"/>
      <c r="AE100" s="25"/>
      <c r="AF100" s="25"/>
      <c r="AG100" s="25"/>
      <c r="AH100" s="25"/>
      <c r="AI100" s="25"/>
      <c r="AJ100" s="18"/>
      <c r="AK100" s="1"/>
      <c r="AL100" s="1"/>
      <c r="AM100" s="1"/>
      <c r="AN100" s="1"/>
      <c r="AO100" s="10"/>
    </row>
    <row r="101" spans="2:41" x14ac:dyDescent="0.25">
      <c r="B101" s="1"/>
      <c r="C101" s="10"/>
      <c r="D101" s="28"/>
      <c r="E101" s="28"/>
      <c r="F101" s="1"/>
      <c r="G101" s="22"/>
      <c r="H101" s="43"/>
      <c r="I101" s="42"/>
      <c r="J101" s="25"/>
      <c r="K101" s="18"/>
      <c r="L101" s="1"/>
      <c r="M101" s="43"/>
      <c r="N101" s="42"/>
      <c r="O101" s="1"/>
      <c r="P101" s="1"/>
      <c r="Q101" s="1"/>
      <c r="R101" s="1"/>
      <c r="S101" s="43"/>
      <c r="T101" s="42"/>
      <c r="U101" s="1"/>
      <c r="V101" s="124"/>
      <c r="W101" s="122"/>
      <c r="X101" s="1"/>
      <c r="Y101" s="1"/>
      <c r="Z101" s="10"/>
      <c r="AA101" s="25"/>
      <c r="AB101" s="25"/>
      <c r="AC101" s="25"/>
      <c r="AD101" s="25"/>
      <c r="AE101" s="25"/>
      <c r="AF101" s="25"/>
      <c r="AG101" s="25"/>
      <c r="AH101" s="25"/>
      <c r="AI101" s="25"/>
      <c r="AJ101" s="18"/>
      <c r="AK101" s="1"/>
      <c r="AL101" s="1"/>
      <c r="AM101" s="1"/>
      <c r="AN101" s="1"/>
      <c r="AO101" s="10"/>
    </row>
    <row r="102" spans="2:41" x14ac:dyDescent="0.25">
      <c r="B102" s="1"/>
      <c r="C102" s="10"/>
      <c r="D102" s="28"/>
      <c r="E102" s="28"/>
      <c r="F102" s="1"/>
      <c r="G102" s="22"/>
      <c r="H102" s="43"/>
      <c r="I102" s="42"/>
      <c r="J102" s="25"/>
      <c r="K102" s="18"/>
      <c r="L102" s="1"/>
      <c r="M102" s="43"/>
      <c r="N102" s="42"/>
      <c r="O102" s="1"/>
      <c r="P102" s="1"/>
      <c r="Q102" s="1"/>
      <c r="R102" s="1"/>
      <c r="S102" s="43"/>
      <c r="T102" s="42"/>
      <c r="U102" s="1"/>
      <c r="V102" s="124"/>
      <c r="W102" s="122"/>
      <c r="X102" s="1"/>
      <c r="Y102" s="1"/>
      <c r="Z102" s="10"/>
      <c r="AA102" s="25"/>
      <c r="AB102" s="25"/>
      <c r="AC102" s="25"/>
      <c r="AD102" s="25"/>
      <c r="AE102" s="25"/>
      <c r="AF102" s="25"/>
      <c r="AG102" s="25"/>
      <c r="AH102" s="25"/>
      <c r="AI102" s="25"/>
      <c r="AJ102" s="18"/>
      <c r="AK102" s="1"/>
      <c r="AL102" s="1"/>
      <c r="AM102" s="1"/>
      <c r="AN102" s="1"/>
      <c r="AO102" s="10"/>
    </row>
    <row r="103" spans="2:41" x14ac:dyDescent="0.25">
      <c r="B103" s="1"/>
      <c r="C103" s="10"/>
      <c r="D103" s="28"/>
      <c r="E103" s="28"/>
      <c r="F103" s="1"/>
      <c r="G103" s="22"/>
      <c r="H103" s="43"/>
      <c r="I103" s="42"/>
      <c r="J103" s="25"/>
      <c r="K103" s="18"/>
      <c r="L103" s="1"/>
      <c r="M103" s="43"/>
      <c r="N103" s="42"/>
      <c r="O103" s="1"/>
      <c r="P103" s="1"/>
      <c r="Q103" s="1"/>
      <c r="R103" s="1"/>
      <c r="S103" s="43"/>
      <c r="T103" s="42"/>
      <c r="U103" s="1"/>
      <c r="V103" s="124"/>
      <c r="W103" s="122"/>
      <c r="X103" s="1"/>
      <c r="Y103" s="1"/>
      <c r="Z103" s="10"/>
      <c r="AA103" s="25"/>
      <c r="AB103" s="25"/>
      <c r="AC103" s="25"/>
      <c r="AD103" s="25"/>
      <c r="AE103" s="25"/>
      <c r="AF103" s="25"/>
      <c r="AG103" s="25"/>
      <c r="AH103" s="25"/>
      <c r="AI103" s="25"/>
      <c r="AJ103" s="18"/>
      <c r="AK103" s="1"/>
      <c r="AL103" s="1"/>
      <c r="AM103" s="1"/>
      <c r="AN103" s="1"/>
      <c r="AO103" s="10"/>
    </row>
    <row r="104" spans="2:41" x14ac:dyDescent="0.25">
      <c r="B104" s="1"/>
      <c r="C104" s="10"/>
      <c r="D104" s="28"/>
      <c r="E104" s="28"/>
      <c r="F104" s="1"/>
      <c r="G104" s="22"/>
      <c r="H104" s="43"/>
      <c r="I104" s="42"/>
      <c r="J104" s="25"/>
      <c r="K104" s="18"/>
      <c r="L104" s="1"/>
      <c r="M104" s="43"/>
      <c r="N104" s="42"/>
      <c r="O104" s="1"/>
      <c r="P104" s="1"/>
      <c r="Q104" s="1"/>
      <c r="R104" s="1"/>
      <c r="S104" s="43"/>
      <c r="T104" s="42"/>
      <c r="U104" s="1"/>
      <c r="V104" s="124"/>
      <c r="W104" s="122"/>
      <c r="X104" s="1"/>
      <c r="Y104" s="1"/>
      <c r="Z104" s="10"/>
      <c r="AA104" s="25"/>
      <c r="AB104" s="25"/>
      <c r="AC104" s="25"/>
      <c r="AD104" s="25"/>
      <c r="AE104" s="25"/>
      <c r="AF104" s="25"/>
      <c r="AG104" s="25"/>
      <c r="AH104" s="25"/>
      <c r="AI104" s="25"/>
      <c r="AJ104" s="18"/>
      <c r="AK104" s="1"/>
      <c r="AL104" s="1"/>
      <c r="AM104" s="1"/>
      <c r="AN104" s="1"/>
      <c r="AO104" s="10"/>
    </row>
    <row r="105" spans="2:41" x14ac:dyDescent="0.25">
      <c r="B105" s="1"/>
      <c r="C105" s="10"/>
      <c r="D105" s="28"/>
      <c r="E105" s="28"/>
      <c r="F105" s="1"/>
      <c r="G105" s="22"/>
      <c r="H105" s="43"/>
      <c r="I105" s="42"/>
      <c r="J105" s="25"/>
      <c r="K105" s="18"/>
      <c r="L105" s="1"/>
      <c r="M105" s="43"/>
      <c r="N105" s="42"/>
      <c r="O105" s="1"/>
      <c r="P105" s="1"/>
      <c r="Q105" s="1"/>
      <c r="R105" s="1"/>
      <c r="S105" s="43"/>
      <c r="T105" s="42"/>
      <c r="U105" s="1"/>
      <c r="V105" s="124"/>
      <c r="W105" s="122"/>
      <c r="X105" s="1"/>
      <c r="Y105" s="1"/>
      <c r="Z105" s="10"/>
      <c r="AA105" s="25"/>
      <c r="AB105" s="25"/>
      <c r="AC105" s="25"/>
      <c r="AD105" s="25"/>
      <c r="AE105" s="25"/>
      <c r="AF105" s="25"/>
      <c r="AG105" s="25"/>
      <c r="AH105" s="25"/>
      <c r="AI105" s="25"/>
      <c r="AJ105" s="18"/>
      <c r="AK105" s="1"/>
      <c r="AL105" s="1"/>
      <c r="AM105" s="1"/>
      <c r="AN105" s="1"/>
      <c r="AO105" s="10"/>
    </row>
    <row r="106" spans="2:41" x14ac:dyDescent="0.25">
      <c r="B106" s="1"/>
      <c r="C106" s="10"/>
      <c r="D106" s="28"/>
      <c r="E106" s="28"/>
      <c r="F106" s="1"/>
      <c r="G106" s="22"/>
      <c r="H106" s="43"/>
      <c r="I106" s="42"/>
      <c r="J106" s="25"/>
      <c r="K106" s="18"/>
      <c r="L106" s="1"/>
      <c r="M106" s="43"/>
      <c r="N106" s="42"/>
      <c r="O106" s="1"/>
      <c r="P106" s="1"/>
      <c r="Q106" s="1"/>
      <c r="R106" s="1"/>
      <c r="S106" s="43"/>
      <c r="T106" s="42"/>
      <c r="U106" s="1"/>
      <c r="V106" s="124"/>
      <c r="W106" s="122"/>
      <c r="X106" s="1"/>
      <c r="Y106" s="1"/>
      <c r="Z106" s="10"/>
      <c r="AA106" s="25"/>
      <c r="AB106" s="25"/>
      <c r="AC106" s="25"/>
      <c r="AD106" s="25"/>
      <c r="AE106" s="25"/>
      <c r="AF106" s="25"/>
      <c r="AG106" s="25"/>
      <c r="AH106" s="25"/>
      <c r="AI106" s="25"/>
      <c r="AJ106" s="18"/>
      <c r="AK106" s="1"/>
      <c r="AL106" s="1"/>
      <c r="AM106" s="1"/>
      <c r="AN106" s="1"/>
      <c r="AO106" s="10"/>
    </row>
    <row r="107" spans="2:41" x14ac:dyDescent="0.25">
      <c r="B107" s="1"/>
      <c r="C107" s="10"/>
      <c r="D107" s="28"/>
      <c r="E107" s="28"/>
      <c r="F107" s="1"/>
      <c r="G107" s="22"/>
      <c r="H107" s="43"/>
      <c r="I107" s="42"/>
      <c r="J107" s="25"/>
      <c r="K107" s="18"/>
      <c r="L107" s="1"/>
      <c r="M107" s="43"/>
      <c r="N107" s="42"/>
      <c r="O107" s="1"/>
      <c r="P107" s="1"/>
      <c r="Q107" s="1"/>
      <c r="R107" s="1"/>
      <c r="S107" s="43"/>
      <c r="T107" s="42"/>
      <c r="U107" s="1"/>
      <c r="V107" s="124"/>
      <c r="W107" s="122"/>
      <c r="X107" s="1"/>
      <c r="Y107" s="1"/>
      <c r="Z107" s="10"/>
      <c r="AA107" s="25"/>
      <c r="AB107" s="25"/>
      <c r="AC107" s="25"/>
      <c r="AD107" s="25"/>
      <c r="AE107" s="25"/>
      <c r="AF107" s="25"/>
      <c r="AG107" s="25"/>
      <c r="AH107" s="25"/>
      <c r="AI107" s="25"/>
      <c r="AJ107" s="18"/>
      <c r="AK107" s="1"/>
      <c r="AL107" s="1"/>
      <c r="AM107" s="1"/>
      <c r="AN107" s="1"/>
      <c r="AO107" s="10"/>
    </row>
    <row r="108" spans="2:41" x14ac:dyDescent="0.25">
      <c r="B108" s="1"/>
      <c r="C108" s="10"/>
      <c r="D108" s="28"/>
      <c r="E108" s="28"/>
      <c r="F108" s="1"/>
      <c r="G108" s="22"/>
      <c r="H108" s="43"/>
      <c r="I108" s="42"/>
      <c r="J108" s="25"/>
      <c r="K108" s="18"/>
      <c r="L108" s="1"/>
      <c r="M108" s="43"/>
      <c r="N108" s="42"/>
      <c r="O108" s="1"/>
      <c r="P108" s="1"/>
      <c r="Q108" s="1"/>
      <c r="R108" s="1"/>
      <c r="S108" s="43"/>
      <c r="T108" s="42"/>
      <c r="U108" s="1"/>
      <c r="V108" s="124"/>
      <c r="W108" s="122"/>
      <c r="X108" s="1"/>
      <c r="Y108" s="1"/>
      <c r="Z108" s="10"/>
      <c r="AA108" s="25"/>
      <c r="AB108" s="25"/>
      <c r="AC108" s="25"/>
      <c r="AD108" s="25"/>
      <c r="AE108" s="25"/>
      <c r="AF108" s="25"/>
      <c r="AG108" s="25"/>
      <c r="AH108" s="25"/>
      <c r="AI108" s="25"/>
      <c r="AJ108" s="18"/>
      <c r="AK108" s="1"/>
      <c r="AL108" s="1"/>
      <c r="AM108" s="1"/>
      <c r="AN108" s="1"/>
      <c r="AO108" s="10"/>
    </row>
    <row r="109" spans="2:41" x14ac:dyDescent="0.25">
      <c r="B109" s="1"/>
      <c r="C109" s="10"/>
      <c r="D109" s="28"/>
      <c r="E109" s="28"/>
      <c r="F109" s="1"/>
      <c r="G109" s="22"/>
      <c r="H109" s="43"/>
      <c r="I109" s="42"/>
      <c r="J109" s="25"/>
      <c r="K109" s="18"/>
      <c r="L109" s="1"/>
      <c r="M109" s="43"/>
      <c r="N109" s="42"/>
      <c r="O109" s="1"/>
      <c r="P109" s="1"/>
      <c r="Q109" s="1"/>
      <c r="R109" s="1"/>
      <c r="S109" s="43"/>
      <c r="T109" s="42"/>
      <c r="U109" s="1"/>
      <c r="V109" s="124"/>
      <c r="W109" s="122"/>
      <c r="X109" s="1"/>
      <c r="Y109" s="1"/>
      <c r="Z109" s="10"/>
      <c r="AA109" s="25"/>
      <c r="AB109" s="25"/>
      <c r="AC109" s="25"/>
      <c r="AD109" s="25"/>
      <c r="AE109" s="25"/>
      <c r="AF109" s="25"/>
      <c r="AG109" s="25"/>
      <c r="AH109" s="25"/>
      <c r="AI109" s="25"/>
      <c r="AJ109" s="18"/>
      <c r="AK109" s="1"/>
      <c r="AL109" s="1"/>
      <c r="AM109" s="1"/>
      <c r="AN109" s="1"/>
      <c r="AO109" s="10"/>
    </row>
    <row r="110" spans="2:41" x14ac:dyDescent="0.25">
      <c r="B110" s="1"/>
      <c r="C110" s="10"/>
      <c r="D110" s="28"/>
      <c r="E110" s="28"/>
      <c r="F110" s="1"/>
      <c r="G110" s="22"/>
      <c r="H110" s="43"/>
      <c r="I110" s="42"/>
      <c r="J110" s="25"/>
      <c r="K110" s="18"/>
      <c r="L110" s="1"/>
      <c r="M110" s="43"/>
      <c r="N110" s="42"/>
      <c r="O110" s="1"/>
      <c r="P110" s="1"/>
      <c r="Q110" s="1"/>
      <c r="R110" s="1"/>
      <c r="S110" s="43"/>
      <c r="T110" s="42"/>
      <c r="U110" s="1"/>
      <c r="V110" s="124"/>
      <c r="W110" s="122"/>
      <c r="X110" s="1"/>
      <c r="Y110" s="1"/>
      <c r="Z110" s="10"/>
      <c r="AA110" s="25"/>
      <c r="AB110" s="25"/>
      <c r="AC110" s="25"/>
      <c r="AD110" s="25"/>
      <c r="AE110" s="25"/>
      <c r="AF110" s="25"/>
      <c r="AG110" s="25"/>
      <c r="AH110" s="25"/>
      <c r="AI110" s="25"/>
      <c r="AJ110" s="18"/>
      <c r="AK110" s="1"/>
      <c r="AL110" s="1"/>
      <c r="AM110" s="1"/>
      <c r="AN110" s="1"/>
      <c r="AO110" s="10"/>
    </row>
    <row r="111" spans="2:41" x14ac:dyDescent="0.25">
      <c r="B111" s="1"/>
      <c r="C111" s="10"/>
      <c r="D111" s="28"/>
      <c r="E111" s="28"/>
      <c r="F111" s="1"/>
      <c r="G111" s="22"/>
      <c r="H111" s="43"/>
      <c r="I111" s="42"/>
      <c r="J111" s="25"/>
      <c r="K111" s="18"/>
      <c r="L111" s="1"/>
      <c r="M111" s="43"/>
      <c r="N111" s="42"/>
      <c r="O111" s="1"/>
      <c r="P111" s="1"/>
      <c r="Q111" s="1"/>
      <c r="R111" s="1"/>
      <c r="S111" s="43"/>
      <c r="T111" s="42"/>
      <c r="U111" s="1"/>
      <c r="V111" s="124"/>
      <c r="W111" s="122"/>
      <c r="X111" s="1"/>
      <c r="Y111" s="1"/>
      <c r="Z111" s="10"/>
      <c r="AA111" s="25"/>
      <c r="AB111" s="25"/>
      <c r="AC111" s="25"/>
      <c r="AD111" s="25"/>
      <c r="AE111" s="25"/>
      <c r="AF111" s="25"/>
      <c r="AG111" s="25"/>
      <c r="AH111" s="25"/>
      <c r="AI111" s="25"/>
      <c r="AJ111" s="18"/>
      <c r="AK111" s="1"/>
      <c r="AL111" s="1"/>
      <c r="AM111" s="1"/>
      <c r="AN111" s="1"/>
      <c r="AO111" s="10"/>
    </row>
    <row r="112" spans="2:41" x14ac:dyDescent="0.25">
      <c r="B112" s="1"/>
      <c r="C112" s="10"/>
      <c r="D112" s="28"/>
      <c r="E112" s="28"/>
      <c r="F112" s="1"/>
      <c r="G112" s="22"/>
      <c r="H112" s="43"/>
      <c r="I112" s="42"/>
      <c r="J112" s="25"/>
      <c r="K112" s="18"/>
      <c r="L112" s="1"/>
      <c r="M112" s="43"/>
      <c r="N112" s="42"/>
      <c r="O112" s="1"/>
      <c r="P112" s="1"/>
      <c r="Q112" s="1"/>
      <c r="R112" s="1"/>
      <c r="S112" s="43"/>
      <c r="T112" s="42"/>
      <c r="U112" s="1"/>
      <c r="V112" s="124"/>
      <c r="W112" s="122"/>
      <c r="X112" s="1"/>
      <c r="Y112" s="1"/>
      <c r="Z112" s="10"/>
      <c r="AA112" s="25"/>
      <c r="AB112" s="25"/>
      <c r="AC112" s="25"/>
      <c r="AD112" s="25"/>
      <c r="AE112" s="25"/>
      <c r="AF112" s="25"/>
      <c r="AG112" s="25"/>
      <c r="AH112" s="25"/>
      <c r="AI112" s="25"/>
      <c r="AJ112" s="18"/>
      <c r="AK112" s="1"/>
      <c r="AL112" s="1"/>
      <c r="AM112" s="1"/>
      <c r="AN112" s="1"/>
      <c r="AO112" s="10"/>
    </row>
    <row r="113" spans="2:41" x14ac:dyDescent="0.25">
      <c r="B113" s="1"/>
      <c r="C113" s="10"/>
      <c r="D113" s="28"/>
      <c r="E113" s="28"/>
      <c r="F113" s="1"/>
      <c r="G113" s="22"/>
      <c r="H113" s="43"/>
      <c r="I113" s="42"/>
      <c r="J113" s="25"/>
      <c r="K113" s="18"/>
      <c r="L113" s="1"/>
      <c r="M113" s="43"/>
      <c r="N113" s="42"/>
      <c r="O113" s="1"/>
      <c r="P113" s="1"/>
      <c r="Q113" s="1"/>
      <c r="R113" s="1"/>
      <c r="S113" s="43"/>
      <c r="T113" s="42"/>
      <c r="U113" s="1"/>
      <c r="V113" s="124"/>
      <c r="W113" s="122"/>
      <c r="X113" s="1"/>
      <c r="Y113" s="1"/>
      <c r="Z113" s="10"/>
      <c r="AA113" s="25"/>
      <c r="AB113" s="25"/>
      <c r="AC113" s="25"/>
      <c r="AD113" s="25"/>
      <c r="AE113" s="25"/>
      <c r="AF113" s="25"/>
      <c r="AG113" s="25"/>
      <c r="AH113" s="25"/>
      <c r="AI113" s="25"/>
      <c r="AJ113" s="18"/>
      <c r="AK113" s="1"/>
      <c r="AL113" s="1"/>
      <c r="AM113" s="1"/>
      <c r="AN113" s="1"/>
      <c r="AO113" s="10"/>
    </row>
    <row r="114" spans="2:41" x14ac:dyDescent="0.25">
      <c r="B114" s="1"/>
      <c r="C114" s="10"/>
      <c r="D114" s="28"/>
      <c r="E114" s="28"/>
      <c r="F114" s="1"/>
      <c r="G114" s="22"/>
      <c r="H114" s="43"/>
      <c r="I114" s="42"/>
      <c r="J114" s="25"/>
      <c r="K114" s="18"/>
      <c r="L114" s="1"/>
      <c r="M114" s="43"/>
      <c r="N114" s="42"/>
      <c r="O114" s="1"/>
      <c r="P114" s="1"/>
      <c r="Q114" s="1"/>
      <c r="R114" s="1"/>
      <c r="S114" s="43"/>
      <c r="T114" s="42"/>
      <c r="U114" s="1"/>
      <c r="V114" s="124"/>
      <c r="W114" s="122"/>
      <c r="X114" s="1"/>
      <c r="Y114" s="1"/>
      <c r="Z114" s="10"/>
      <c r="AA114" s="25"/>
      <c r="AB114" s="25"/>
      <c r="AC114" s="25"/>
      <c r="AD114" s="25"/>
      <c r="AE114" s="25"/>
      <c r="AF114" s="25"/>
      <c r="AG114" s="25"/>
      <c r="AH114" s="25"/>
      <c r="AI114" s="25"/>
      <c r="AJ114" s="18"/>
      <c r="AK114" s="1"/>
      <c r="AL114" s="1"/>
      <c r="AM114" s="1"/>
      <c r="AN114" s="1"/>
      <c r="AO114" s="10"/>
    </row>
    <row r="115" spans="2:41" x14ac:dyDescent="0.25">
      <c r="B115" s="1"/>
      <c r="C115" s="10"/>
      <c r="D115" s="28"/>
      <c r="E115" s="28"/>
      <c r="F115" s="1"/>
      <c r="G115" s="22"/>
      <c r="H115" s="43"/>
      <c r="I115" s="42"/>
      <c r="J115" s="25"/>
      <c r="K115" s="18"/>
      <c r="L115" s="1"/>
      <c r="M115" s="43"/>
      <c r="N115" s="42"/>
      <c r="O115" s="1"/>
      <c r="P115" s="1"/>
      <c r="Q115" s="1"/>
      <c r="R115" s="1"/>
      <c r="S115" s="43"/>
      <c r="T115" s="42"/>
      <c r="U115" s="1"/>
      <c r="V115" s="124"/>
      <c r="W115" s="122"/>
      <c r="X115" s="1"/>
      <c r="Y115" s="1"/>
      <c r="Z115" s="10"/>
      <c r="AA115" s="25"/>
      <c r="AB115" s="25"/>
      <c r="AC115" s="25"/>
      <c r="AD115" s="25"/>
      <c r="AE115" s="25"/>
      <c r="AF115" s="25"/>
      <c r="AG115" s="25"/>
      <c r="AH115" s="25"/>
      <c r="AI115" s="25"/>
      <c r="AJ115" s="18"/>
      <c r="AK115" s="1"/>
      <c r="AL115" s="1"/>
      <c r="AM115" s="1"/>
      <c r="AN115" s="1"/>
      <c r="AO115" s="10"/>
    </row>
    <row r="116" spans="2:41" x14ac:dyDescent="0.25">
      <c r="B116" s="1"/>
      <c r="C116" s="10"/>
      <c r="D116" s="28"/>
      <c r="E116" s="28"/>
      <c r="F116" s="1"/>
      <c r="G116" s="22"/>
      <c r="H116" s="43"/>
      <c r="I116" s="42"/>
      <c r="J116" s="25"/>
      <c r="K116" s="18"/>
      <c r="L116" s="1"/>
      <c r="M116" s="43"/>
      <c r="N116" s="42"/>
      <c r="O116" s="1"/>
      <c r="P116" s="1"/>
      <c r="Q116" s="1"/>
      <c r="R116" s="1"/>
      <c r="S116" s="43"/>
      <c r="T116" s="42"/>
      <c r="U116" s="1"/>
      <c r="V116" s="124"/>
      <c r="W116" s="122"/>
      <c r="X116" s="1"/>
      <c r="Y116" s="1"/>
      <c r="Z116" s="10"/>
      <c r="AA116" s="25"/>
      <c r="AB116" s="25"/>
      <c r="AC116" s="25"/>
      <c r="AD116" s="25"/>
      <c r="AE116" s="25"/>
      <c r="AF116" s="25"/>
      <c r="AG116" s="25"/>
      <c r="AH116" s="25"/>
      <c r="AI116" s="25"/>
      <c r="AJ116" s="18"/>
      <c r="AK116" s="1"/>
      <c r="AL116" s="1"/>
      <c r="AM116" s="1"/>
      <c r="AN116" s="1"/>
      <c r="AO116" s="10"/>
    </row>
    <row r="117" spans="2:41" x14ac:dyDescent="0.25">
      <c r="B117" s="1"/>
      <c r="C117" s="10"/>
      <c r="D117" s="28"/>
      <c r="E117" s="28"/>
      <c r="F117" s="1"/>
      <c r="G117" s="22"/>
      <c r="H117" s="43"/>
      <c r="I117" s="42"/>
      <c r="J117" s="25"/>
      <c r="K117" s="18"/>
      <c r="L117" s="1"/>
      <c r="M117" s="43"/>
      <c r="N117" s="42"/>
      <c r="O117" s="1"/>
      <c r="P117" s="1"/>
      <c r="Q117" s="1"/>
      <c r="R117" s="1"/>
      <c r="S117" s="43"/>
      <c r="T117" s="42"/>
      <c r="U117" s="1"/>
      <c r="V117" s="124"/>
      <c r="W117" s="122"/>
      <c r="X117" s="1"/>
      <c r="Y117" s="1"/>
      <c r="Z117" s="10"/>
      <c r="AA117" s="25"/>
      <c r="AB117" s="25"/>
      <c r="AC117" s="25"/>
      <c r="AD117" s="25"/>
      <c r="AE117" s="25"/>
      <c r="AF117" s="25"/>
      <c r="AG117" s="25"/>
      <c r="AH117" s="25"/>
      <c r="AI117" s="25"/>
      <c r="AJ117" s="18"/>
      <c r="AK117" s="1"/>
      <c r="AL117" s="1"/>
      <c r="AM117" s="1"/>
      <c r="AN117" s="1"/>
      <c r="AO117" s="10"/>
    </row>
    <row r="118" spans="2:41" x14ac:dyDescent="0.25">
      <c r="B118" s="1"/>
      <c r="C118" s="10"/>
      <c r="D118" s="28"/>
      <c r="E118" s="28"/>
      <c r="F118" s="1"/>
      <c r="G118" s="22"/>
      <c r="H118" s="43"/>
      <c r="I118" s="42"/>
      <c r="J118" s="25"/>
      <c r="K118" s="18"/>
      <c r="L118" s="1"/>
      <c r="M118" s="43"/>
      <c r="N118" s="42"/>
      <c r="O118" s="1"/>
      <c r="P118" s="1"/>
      <c r="Q118" s="1"/>
      <c r="R118" s="1"/>
      <c r="S118" s="43"/>
      <c r="T118" s="42"/>
      <c r="U118" s="1"/>
      <c r="V118" s="124"/>
      <c r="W118" s="122"/>
      <c r="X118" s="1"/>
      <c r="Y118" s="1"/>
      <c r="Z118" s="10"/>
      <c r="AA118" s="25"/>
      <c r="AB118" s="25"/>
      <c r="AC118" s="25"/>
      <c r="AD118" s="25"/>
      <c r="AE118" s="25"/>
      <c r="AF118" s="25"/>
      <c r="AG118" s="25"/>
      <c r="AH118" s="25"/>
      <c r="AI118" s="25"/>
      <c r="AJ118" s="18"/>
      <c r="AK118" s="1"/>
      <c r="AL118" s="1"/>
      <c r="AM118" s="1"/>
      <c r="AN118" s="1"/>
      <c r="AO118" s="10"/>
    </row>
    <row r="119" spans="2:41" x14ac:dyDescent="0.25">
      <c r="B119" s="1"/>
      <c r="C119" s="10"/>
      <c r="D119" s="28"/>
      <c r="E119" s="28"/>
      <c r="F119" s="1"/>
      <c r="G119" s="22"/>
      <c r="H119" s="43"/>
      <c r="I119" s="42"/>
      <c r="J119" s="25"/>
      <c r="K119" s="18"/>
      <c r="L119" s="1"/>
      <c r="M119" s="43"/>
      <c r="N119" s="42"/>
      <c r="O119" s="1"/>
      <c r="P119" s="1"/>
      <c r="Q119" s="1"/>
      <c r="R119" s="1"/>
      <c r="S119" s="43"/>
      <c r="T119" s="42"/>
      <c r="U119" s="1"/>
      <c r="V119" s="124"/>
      <c r="W119" s="122"/>
      <c r="X119" s="1"/>
      <c r="Y119" s="1"/>
      <c r="Z119" s="10"/>
      <c r="AA119" s="25"/>
      <c r="AB119" s="25"/>
      <c r="AC119" s="25"/>
      <c r="AD119" s="25"/>
      <c r="AE119" s="25"/>
      <c r="AF119" s="25"/>
      <c r="AG119" s="25"/>
      <c r="AH119" s="25"/>
      <c r="AI119" s="25"/>
      <c r="AJ119" s="18"/>
      <c r="AK119" s="1"/>
      <c r="AL119" s="1"/>
      <c r="AM119" s="1"/>
      <c r="AN119" s="1"/>
      <c r="AO119" s="10"/>
    </row>
    <row r="120" spans="2:41" x14ac:dyDescent="0.25">
      <c r="B120" s="1"/>
      <c r="C120" s="10"/>
      <c r="D120" s="28"/>
      <c r="E120" s="28"/>
      <c r="F120" s="1"/>
      <c r="G120" s="22"/>
      <c r="H120" s="43"/>
      <c r="I120" s="42"/>
      <c r="J120" s="25"/>
      <c r="K120" s="18"/>
      <c r="L120" s="1"/>
      <c r="M120" s="43"/>
      <c r="N120" s="42"/>
      <c r="O120" s="1"/>
      <c r="P120" s="1"/>
      <c r="Q120" s="1"/>
      <c r="R120" s="1"/>
      <c r="S120" s="43"/>
      <c r="T120" s="42"/>
      <c r="U120" s="1"/>
      <c r="V120" s="124"/>
      <c r="W120" s="122"/>
      <c r="X120" s="1"/>
      <c r="Y120" s="1"/>
      <c r="Z120" s="10"/>
      <c r="AA120" s="25"/>
      <c r="AB120" s="25"/>
      <c r="AC120" s="25"/>
      <c r="AD120" s="25"/>
      <c r="AE120" s="25"/>
      <c r="AF120" s="25"/>
      <c r="AG120" s="25"/>
      <c r="AH120" s="25"/>
      <c r="AI120" s="25"/>
      <c r="AJ120" s="18"/>
      <c r="AK120" s="1"/>
      <c r="AL120" s="1"/>
      <c r="AM120" s="1"/>
      <c r="AN120" s="1"/>
      <c r="AO120" s="10"/>
    </row>
    <row r="121" spans="2:41" x14ac:dyDescent="0.25">
      <c r="B121" s="1"/>
      <c r="C121" s="10"/>
      <c r="D121" s="28"/>
      <c r="E121" s="28"/>
      <c r="F121" s="1"/>
      <c r="G121" s="22"/>
      <c r="H121" s="43"/>
      <c r="I121" s="42"/>
      <c r="J121" s="25"/>
      <c r="K121" s="18"/>
      <c r="L121" s="1"/>
      <c r="M121" s="43"/>
      <c r="N121" s="42"/>
      <c r="O121" s="1"/>
      <c r="P121" s="1"/>
      <c r="Q121" s="1"/>
      <c r="R121" s="1"/>
      <c r="S121" s="43"/>
      <c r="T121" s="42"/>
      <c r="U121" s="1"/>
      <c r="V121" s="124"/>
      <c r="W121" s="122"/>
      <c r="X121" s="1"/>
      <c r="Y121" s="1"/>
      <c r="Z121" s="10"/>
      <c r="AA121" s="25"/>
      <c r="AB121" s="25"/>
      <c r="AC121" s="25"/>
      <c r="AD121" s="25"/>
      <c r="AE121" s="25"/>
      <c r="AF121" s="25"/>
      <c r="AG121" s="25"/>
      <c r="AH121" s="25"/>
      <c r="AI121" s="25"/>
      <c r="AJ121" s="18"/>
      <c r="AK121" s="1"/>
      <c r="AL121" s="1"/>
      <c r="AM121" s="1"/>
      <c r="AN121" s="1"/>
      <c r="AO121" s="10"/>
    </row>
    <row r="122" spans="2:41" x14ac:dyDescent="0.25">
      <c r="B122" s="1"/>
      <c r="C122" s="10"/>
      <c r="D122" s="28"/>
      <c r="E122" s="28"/>
      <c r="F122" s="1"/>
      <c r="G122" s="22"/>
      <c r="H122" s="43"/>
      <c r="I122" s="42"/>
      <c r="J122" s="25"/>
      <c r="K122" s="18"/>
      <c r="L122" s="1"/>
      <c r="M122" s="43"/>
      <c r="N122" s="42"/>
      <c r="O122" s="1"/>
      <c r="P122" s="1"/>
      <c r="Q122" s="1"/>
      <c r="R122" s="1"/>
      <c r="S122" s="43"/>
      <c r="T122" s="42"/>
      <c r="U122" s="1"/>
      <c r="V122" s="124"/>
      <c r="W122" s="122"/>
      <c r="X122" s="1"/>
      <c r="Y122" s="1"/>
      <c r="Z122" s="10"/>
      <c r="AA122" s="25"/>
      <c r="AB122" s="25"/>
      <c r="AC122" s="25"/>
      <c r="AD122" s="25"/>
      <c r="AE122" s="25"/>
      <c r="AF122" s="25"/>
      <c r="AG122" s="25"/>
      <c r="AH122" s="25"/>
      <c r="AI122" s="25"/>
      <c r="AJ122" s="18"/>
      <c r="AK122" s="1"/>
      <c r="AL122" s="1"/>
      <c r="AM122" s="1"/>
      <c r="AN122" s="1"/>
      <c r="AO122" s="10"/>
    </row>
    <row r="123" spans="2:41" x14ac:dyDescent="0.25">
      <c r="B123" s="1"/>
      <c r="C123" s="10"/>
      <c r="D123" s="28"/>
      <c r="E123" s="28"/>
      <c r="F123" s="1"/>
      <c r="G123" s="22"/>
      <c r="H123" s="43"/>
      <c r="I123" s="42"/>
      <c r="J123" s="25"/>
      <c r="K123" s="18"/>
      <c r="L123" s="1"/>
      <c r="M123" s="43"/>
      <c r="N123" s="42"/>
      <c r="O123" s="1"/>
      <c r="P123" s="1"/>
      <c r="Q123" s="1"/>
      <c r="R123" s="1"/>
      <c r="S123" s="43"/>
      <c r="T123" s="42"/>
      <c r="U123" s="1"/>
      <c r="V123" s="124"/>
      <c r="W123" s="122"/>
      <c r="X123" s="1"/>
      <c r="Y123" s="1"/>
      <c r="Z123" s="10"/>
      <c r="AA123" s="25"/>
      <c r="AB123" s="25"/>
      <c r="AC123" s="25"/>
      <c r="AD123" s="25"/>
      <c r="AE123" s="25"/>
      <c r="AF123" s="25"/>
      <c r="AG123" s="25"/>
      <c r="AH123" s="25"/>
      <c r="AI123" s="25"/>
      <c r="AJ123" s="18"/>
      <c r="AK123" s="1"/>
      <c r="AL123" s="1"/>
      <c r="AM123" s="1"/>
      <c r="AN123" s="1"/>
      <c r="AO123" s="10"/>
    </row>
    <row r="124" spans="2:41" x14ac:dyDescent="0.25">
      <c r="B124" s="1"/>
      <c r="C124" s="10"/>
      <c r="D124" s="28"/>
      <c r="E124" s="28"/>
      <c r="F124" s="1"/>
      <c r="G124" s="22"/>
      <c r="H124" s="43"/>
      <c r="I124" s="42"/>
      <c r="J124" s="25"/>
      <c r="K124" s="18"/>
      <c r="L124" s="1"/>
      <c r="M124" s="43"/>
      <c r="N124" s="42"/>
      <c r="O124" s="1"/>
      <c r="P124" s="1"/>
      <c r="Q124" s="1"/>
      <c r="R124" s="1"/>
      <c r="S124" s="43"/>
      <c r="T124" s="42"/>
      <c r="U124" s="1"/>
      <c r="V124" s="124"/>
      <c r="W124" s="122"/>
      <c r="X124" s="1"/>
      <c r="Y124" s="1"/>
      <c r="Z124" s="10"/>
      <c r="AA124" s="25"/>
      <c r="AB124" s="25"/>
      <c r="AC124" s="25"/>
      <c r="AD124" s="25"/>
      <c r="AE124" s="25"/>
      <c r="AF124" s="25"/>
      <c r="AG124" s="25"/>
      <c r="AH124" s="25"/>
      <c r="AI124" s="25"/>
      <c r="AJ124" s="18"/>
      <c r="AK124" s="1"/>
      <c r="AL124" s="1"/>
      <c r="AM124" s="1"/>
      <c r="AN124" s="1"/>
      <c r="AO124" s="10"/>
    </row>
    <row r="125" spans="2:41" x14ac:dyDescent="0.25">
      <c r="B125" s="1"/>
      <c r="C125" s="10"/>
      <c r="D125" s="28"/>
      <c r="E125" s="28"/>
      <c r="F125" s="1"/>
      <c r="G125" s="22"/>
      <c r="H125" s="43"/>
      <c r="I125" s="42"/>
      <c r="J125" s="25"/>
      <c r="K125" s="18"/>
      <c r="L125" s="1"/>
      <c r="M125" s="43"/>
      <c r="N125" s="42"/>
      <c r="O125" s="1"/>
      <c r="P125" s="1"/>
      <c r="Q125" s="1"/>
      <c r="R125" s="1"/>
      <c r="S125" s="43"/>
      <c r="T125" s="42"/>
      <c r="U125" s="1"/>
      <c r="V125" s="124"/>
      <c r="W125" s="122"/>
      <c r="X125" s="1"/>
      <c r="Y125" s="1"/>
      <c r="Z125" s="10"/>
      <c r="AA125" s="25"/>
      <c r="AB125" s="25"/>
      <c r="AC125" s="25"/>
      <c r="AD125" s="25"/>
      <c r="AE125" s="25"/>
      <c r="AF125" s="25"/>
      <c r="AG125" s="25"/>
      <c r="AH125" s="25"/>
      <c r="AI125" s="25"/>
      <c r="AJ125" s="18"/>
      <c r="AK125" s="1"/>
      <c r="AL125" s="1"/>
      <c r="AM125" s="1"/>
      <c r="AN125" s="1"/>
      <c r="AO125" s="10"/>
    </row>
    <row r="126" spans="2:41" x14ac:dyDescent="0.25">
      <c r="B126" s="1"/>
      <c r="C126" s="10"/>
      <c r="D126" s="28"/>
      <c r="E126" s="28"/>
      <c r="F126" s="1"/>
      <c r="G126" s="22"/>
      <c r="H126" s="43"/>
      <c r="I126" s="42"/>
      <c r="J126" s="25"/>
      <c r="K126" s="18"/>
      <c r="L126" s="1"/>
      <c r="M126" s="43"/>
      <c r="N126" s="42"/>
      <c r="O126" s="1"/>
      <c r="P126" s="1"/>
      <c r="Q126" s="1"/>
      <c r="R126" s="1"/>
      <c r="S126" s="43"/>
      <c r="T126" s="42"/>
      <c r="U126" s="1"/>
      <c r="V126" s="124"/>
      <c r="W126" s="122"/>
      <c r="X126" s="1"/>
      <c r="Y126" s="1"/>
      <c r="Z126" s="10"/>
      <c r="AA126" s="25"/>
      <c r="AB126" s="25"/>
      <c r="AC126" s="25"/>
      <c r="AD126" s="25"/>
      <c r="AE126" s="25"/>
      <c r="AF126" s="25"/>
      <c r="AG126" s="25"/>
      <c r="AH126" s="25"/>
      <c r="AI126" s="25"/>
      <c r="AJ126" s="18"/>
      <c r="AK126" s="1"/>
      <c r="AL126" s="1"/>
      <c r="AM126" s="1"/>
      <c r="AN126" s="1"/>
      <c r="AO126" s="10"/>
    </row>
    <row r="127" spans="2:41" x14ac:dyDescent="0.25">
      <c r="B127" s="1"/>
      <c r="C127" s="10"/>
      <c r="D127" s="28"/>
      <c r="E127" s="28"/>
      <c r="F127" s="1"/>
      <c r="G127" s="22"/>
      <c r="H127" s="43"/>
      <c r="I127" s="42"/>
      <c r="J127" s="25"/>
      <c r="K127" s="18"/>
      <c r="L127" s="1"/>
      <c r="M127" s="43"/>
      <c r="N127" s="42"/>
      <c r="O127" s="1"/>
      <c r="P127" s="1"/>
      <c r="Q127" s="1"/>
      <c r="R127" s="1"/>
      <c r="S127" s="43"/>
      <c r="T127" s="42"/>
      <c r="U127" s="1"/>
      <c r="V127" s="124"/>
      <c r="W127" s="122"/>
      <c r="X127" s="1"/>
      <c r="Y127" s="1"/>
      <c r="Z127" s="10"/>
      <c r="AA127" s="25"/>
      <c r="AB127" s="25"/>
      <c r="AC127" s="25"/>
      <c r="AD127" s="25"/>
      <c r="AE127" s="25"/>
      <c r="AF127" s="25"/>
      <c r="AG127" s="25"/>
      <c r="AH127" s="25"/>
      <c r="AI127" s="25"/>
      <c r="AJ127" s="18"/>
      <c r="AK127" s="1"/>
      <c r="AL127" s="1"/>
      <c r="AM127" s="1"/>
      <c r="AN127" s="1"/>
      <c r="AO127" s="10"/>
    </row>
    <row r="128" spans="2:41" x14ac:dyDescent="0.25">
      <c r="B128" s="1"/>
      <c r="C128" s="10"/>
      <c r="D128" s="28"/>
      <c r="E128" s="28"/>
      <c r="F128" s="1"/>
      <c r="G128" s="22"/>
      <c r="H128" s="43"/>
      <c r="I128" s="42"/>
      <c r="J128" s="25"/>
      <c r="K128" s="18"/>
      <c r="L128" s="1"/>
      <c r="M128" s="43"/>
      <c r="N128" s="42"/>
      <c r="O128" s="1"/>
      <c r="P128" s="1"/>
      <c r="Q128" s="1"/>
      <c r="R128" s="1"/>
      <c r="S128" s="43"/>
      <c r="T128" s="42"/>
      <c r="U128" s="1"/>
      <c r="V128" s="124"/>
      <c r="W128" s="122"/>
      <c r="X128" s="1"/>
      <c r="Y128" s="1"/>
      <c r="Z128" s="10"/>
      <c r="AA128" s="25"/>
      <c r="AB128" s="25"/>
      <c r="AC128" s="25"/>
      <c r="AD128" s="25"/>
      <c r="AE128" s="25"/>
      <c r="AF128" s="25"/>
      <c r="AG128" s="25"/>
      <c r="AH128" s="25"/>
      <c r="AI128" s="25"/>
      <c r="AJ128" s="18"/>
      <c r="AK128" s="1"/>
      <c r="AL128" s="1"/>
      <c r="AM128" s="1"/>
      <c r="AN128" s="1"/>
      <c r="AO128" s="10"/>
    </row>
    <row r="129" spans="2:41" x14ac:dyDescent="0.25">
      <c r="B129" s="1"/>
      <c r="C129" s="10"/>
      <c r="D129" s="28"/>
      <c r="E129" s="28"/>
      <c r="F129" s="1"/>
      <c r="G129" s="22"/>
      <c r="H129" s="43"/>
      <c r="I129" s="42"/>
      <c r="J129" s="25"/>
      <c r="K129" s="18"/>
      <c r="L129" s="1"/>
      <c r="M129" s="43"/>
      <c r="N129" s="42"/>
      <c r="O129" s="1"/>
      <c r="P129" s="1"/>
      <c r="Q129" s="1"/>
      <c r="R129" s="1"/>
      <c r="S129" s="43"/>
      <c r="T129" s="42"/>
      <c r="U129" s="1"/>
      <c r="V129" s="124"/>
      <c r="W129" s="122"/>
      <c r="X129" s="1"/>
      <c r="Y129" s="1"/>
      <c r="Z129" s="10"/>
      <c r="AA129" s="25"/>
      <c r="AB129" s="25"/>
      <c r="AC129" s="25"/>
      <c r="AD129" s="25"/>
      <c r="AE129" s="25"/>
      <c r="AF129" s="25"/>
      <c r="AG129" s="25"/>
      <c r="AH129" s="25"/>
      <c r="AI129" s="25"/>
      <c r="AJ129" s="18"/>
      <c r="AK129" s="1"/>
      <c r="AL129" s="1"/>
      <c r="AM129" s="1"/>
      <c r="AN129" s="1"/>
      <c r="AO129" s="10"/>
    </row>
    <row r="130" spans="2:41" x14ac:dyDescent="0.25">
      <c r="B130" s="1"/>
      <c r="C130" s="10"/>
      <c r="D130" s="28"/>
      <c r="E130" s="28"/>
      <c r="F130" s="1"/>
      <c r="G130" s="22"/>
      <c r="H130" s="43"/>
      <c r="I130" s="42"/>
      <c r="J130" s="25"/>
      <c r="K130" s="18"/>
      <c r="L130" s="1"/>
      <c r="M130" s="43"/>
      <c r="N130" s="42"/>
      <c r="O130" s="1"/>
      <c r="P130" s="1"/>
      <c r="Q130" s="1"/>
      <c r="R130" s="1"/>
      <c r="S130" s="43"/>
      <c r="T130" s="42"/>
      <c r="U130" s="1"/>
      <c r="V130" s="124"/>
      <c r="W130" s="122"/>
      <c r="X130" s="1"/>
      <c r="Y130" s="1"/>
      <c r="Z130" s="10"/>
      <c r="AA130" s="25"/>
      <c r="AB130" s="25"/>
      <c r="AC130" s="25"/>
      <c r="AD130" s="25"/>
      <c r="AE130" s="25"/>
      <c r="AF130" s="25"/>
      <c r="AG130" s="25"/>
      <c r="AH130" s="25"/>
      <c r="AI130" s="25"/>
      <c r="AJ130" s="18"/>
      <c r="AK130" s="1"/>
      <c r="AL130" s="1"/>
      <c r="AM130" s="1"/>
      <c r="AN130" s="1"/>
      <c r="AO130" s="10"/>
    </row>
    <row r="131" spans="2:41" x14ac:dyDescent="0.25">
      <c r="B131" s="1"/>
      <c r="C131" s="10"/>
      <c r="D131" s="28"/>
      <c r="E131" s="28"/>
      <c r="F131" s="1"/>
      <c r="G131" s="22"/>
      <c r="H131" s="43"/>
      <c r="I131" s="42"/>
      <c r="J131" s="25"/>
      <c r="K131" s="18"/>
      <c r="L131" s="1"/>
      <c r="M131" s="43"/>
      <c r="N131" s="42"/>
      <c r="O131" s="1"/>
      <c r="P131" s="1"/>
      <c r="Q131" s="1"/>
      <c r="R131" s="1"/>
      <c r="S131" s="43"/>
      <c r="T131" s="42"/>
      <c r="U131" s="1"/>
      <c r="V131" s="124"/>
      <c r="W131" s="122"/>
      <c r="X131" s="1"/>
      <c r="Y131" s="1"/>
      <c r="Z131" s="10"/>
      <c r="AA131" s="25"/>
      <c r="AB131" s="25"/>
      <c r="AC131" s="25"/>
      <c r="AD131" s="25"/>
      <c r="AE131" s="25"/>
      <c r="AF131" s="25"/>
      <c r="AG131" s="25"/>
      <c r="AH131" s="25"/>
      <c r="AI131" s="25"/>
      <c r="AJ131" s="18"/>
      <c r="AK131" s="1"/>
      <c r="AL131" s="1"/>
      <c r="AM131" s="1"/>
      <c r="AN131" s="1"/>
      <c r="AO131" s="10"/>
    </row>
    <row r="132" spans="2:41" x14ac:dyDescent="0.25">
      <c r="B132" s="1"/>
      <c r="C132" s="10"/>
      <c r="D132" s="28"/>
      <c r="E132" s="28"/>
      <c r="F132" s="1"/>
      <c r="G132" s="22"/>
      <c r="H132" s="43"/>
      <c r="I132" s="42"/>
      <c r="J132" s="25"/>
      <c r="K132" s="18"/>
      <c r="L132" s="1"/>
      <c r="M132" s="43"/>
      <c r="N132" s="42"/>
      <c r="O132" s="1"/>
      <c r="P132" s="1"/>
      <c r="Q132" s="1"/>
      <c r="R132" s="1"/>
      <c r="S132" s="43"/>
      <c r="T132" s="42"/>
      <c r="U132" s="1"/>
      <c r="V132" s="124"/>
      <c r="W132" s="122"/>
      <c r="X132" s="1"/>
      <c r="Y132" s="1"/>
      <c r="Z132" s="10"/>
      <c r="AA132" s="25"/>
      <c r="AB132" s="25"/>
      <c r="AC132" s="25"/>
      <c r="AD132" s="25"/>
      <c r="AE132" s="25"/>
      <c r="AF132" s="25"/>
      <c r="AG132" s="25"/>
      <c r="AH132" s="25"/>
      <c r="AI132" s="25"/>
      <c r="AJ132" s="18"/>
      <c r="AK132" s="1"/>
      <c r="AL132" s="1"/>
      <c r="AM132" s="1"/>
      <c r="AN132" s="1"/>
      <c r="AO132" s="10"/>
    </row>
    <row r="133" spans="2:41" x14ac:dyDescent="0.25">
      <c r="B133" s="1"/>
      <c r="C133" s="10"/>
      <c r="D133" s="28"/>
      <c r="E133" s="28"/>
      <c r="F133" s="1"/>
      <c r="G133" s="22"/>
      <c r="H133" s="43"/>
      <c r="I133" s="42"/>
      <c r="J133" s="25"/>
      <c r="K133" s="18"/>
      <c r="L133" s="1"/>
      <c r="M133" s="43"/>
      <c r="N133" s="42"/>
      <c r="O133" s="1"/>
      <c r="P133" s="1"/>
      <c r="Q133" s="1"/>
      <c r="R133" s="1"/>
      <c r="S133" s="43"/>
      <c r="T133" s="42"/>
      <c r="U133" s="1"/>
      <c r="V133" s="124"/>
      <c r="W133" s="122"/>
      <c r="X133" s="1"/>
      <c r="Y133" s="1"/>
      <c r="Z133" s="10"/>
      <c r="AA133" s="25"/>
      <c r="AB133" s="25"/>
      <c r="AC133" s="25"/>
      <c r="AD133" s="25"/>
      <c r="AE133" s="25"/>
      <c r="AF133" s="25"/>
      <c r="AG133" s="25"/>
      <c r="AH133" s="25"/>
      <c r="AI133" s="25"/>
      <c r="AJ133" s="18"/>
      <c r="AK133" s="1"/>
      <c r="AL133" s="1"/>
      <c r="AM133" s="1"/>
      <c r="AN133" s="1"/>
      <c r="AO133" s="10"/>
    </row>
    <row r="134" spans="2:41" x14ac:dyDescent="0.25">
      <c r="B134" s="1"/>
      <c r="C134" s="10"/>
      <c r="D134" s="28"/>
      <c r="E134" s="28"/>
      <c r="F134" s="1"/>
      <c r="G134" s="22"/>
      <c r="H134" s="43"/>
      <c r="I134" s="42"/>
      <c r="J134" s="25"/>
      <c r="K134" s="18"/>
      <c r="L134" s="1"/>
      <c r="M134" s="43"/>
      <c r="N134" s="42"/>
      <c r="O134" s="1"/>
      <c r="P134" s="1"/>
      <c r="Q134" s="1"/>
      <c r="R134" s="1"/>
      <c r="S134" s="43"/>
      <c r="T134" s="42"/>
      <c r="U134" s="1"/>
      <c r="V134" s="124"/>
      <c r="W134" s="122"/>
      <c r="X134" s="1"/>
      <c r="Y134" s="1"/>
      <c r="Z134" s="10"/>
      <c r="AA134" s="25"/>
      <c r="AB134" s="25"/>
      <c r="AC134" s="25"/>
      <c r="AD134" s="25"/>
      <c r="AE134" s="25"/>
      <c r="AF134" s="25"/>
      <c r="AG134" s="25"/>
      <c r="AH134" s="25"/>
      <c r="AI134" s="25"/>
      <c r="AJ134" s="18"/>
      <c r="AK134" s="1"/>
      <c r="AL134" s="1"/>
      <c r="AM134" s="1"/>
      <c r="AN134" s="1"/>
      <c r="AO134" s="10"/>
    </row>
    <row r="135" spans="2:41" x14ac:dyDescent="0.25">
      <c r="B135" s="1"/>
      <c r="C135" s="10"/>
      <c r="D135" s="28"/>
      <c r="E135" s="28"/>
      <c r="F135" s="1"/>
      <c r="G135" s="22"/>
      <c r="H135" s="43"/>
      <c r="I135" s="42"/>
      <c r="J135" s="25"/>
      <c r="K135" s="18"/>
      <c r="L135" s="1"/>
      <c r="M135" s="43"/>
      <c r="N135" s="42"/>
      <c r="O135" s="1"/>
      <c r="P135" s="1"/>
      <c r="Q135" s="1"/>
      <c r="R135" s="1"/>
      <c r="S135" s="43"/>
      <c r="T135" s="42"/>
      <c r="U135" s="1"/>
      <c r="V135" s="124"/>
      <c r="W135" s="122"/>
      <c r="X135" s="1"/>
      <c r="Y135" s="1"/>
      <c r="Z135" s="10"/>
      <c r="AA135" s="25"/>
      <c r="AB135" s="25"/>
      <c r="AC135" s="25"/>
      <c r="AD135" s="25"/>
      <c r="AE135" s="25"/>
      <c r="AF135" s="25"/>
      <c r="AG135" s="25"/>
      <c r="AH135" s="25"/>
      <c r="AI135" s="25"/>
      <c r="AJ135" s="18"/>
      <c r="AK135" s="1"/>
      <c r="AL135" s="1"/>
      <c r="AM135" s="1"/>
      <c r="AN135" s="1"/>
      <c r="AO135" s="10"/>
    </row>
    <row r="136" spans="2:41" x14ac:dyDescent="0.25">
      <c r="B136" s="1"/>
      <c r="C136" s="10"/>
      <c r="D136" s="28"/>
      <c r="E136" s="28"/>
      <c r="F136" s="1"/>
      <c r="G136" s="22"/>
      <c r="H136" s="43"/>
      <c r="I136" s="42"/>
      <c r="J136" s="25"/>
      <c r="K136" s="18"/>
      <c r="L136" s="1"/>
      <c r="M136" s="43"/>
      <c r="N136" s="42"/>
      <c r="O136" s="1"/>
      <c r="P136" s="1"/>
      <c r="Q136" s="1"/>
      <c r="R136" s="1"/>
      <c r="S136" s="43"/>
      <c r="T136" s="42"/>
      <c r="U136" s="1"/>
      <c r="V136" s="124"/>
      <c r="W136" s="122"/>
      <c r="X136" s="1"/>
      <c r="Y136" s="1"/>
      <c r="Z136" s="10"/>
      <c r="AA136" s="25"/>
      <c r="AB136" s="25"/>
      <c r="AC136" s="25"/>
      <c r="AD136" s="25"/>
      <c r="AE136" s="25"/>
      <c r="AF136" s="25"/>
      <c r="AG136" s="25"/>
      <c r="AH136" s="25"/>
      <c r="AI136" s="25"/>
      <c r="AJ136" s="18"/>
      <c r="AK136" s="1"/>
      <c r="AL136" s="1"/>
      <c r="AM136" s="1"/>
      <c r="AN136" s="1"/>
      <c r="AO136" s="10"/>
    </row>
    <row r="137" spans="2:41" x14ac:dyDescent="0.25">
      <c r="B137" s="1"/>
      <c r="C137" s="10"/>
      <c r="D137" s="28"/>
      <c r="E137" s="28"/>
      <c r="F137" s="1"/>
      <c r="G137" s="22"/>
      <c r="H137" s="43"/>
      <c r="I137" s="42"/>
      <c r="J137" s="25"/>
      <c r="K137" s="18"/>
      <c r="L137" s="1"/>
      <c r="M137" s="43"/>
      <c r="N137" s="42"/>
      <c r="O137" s="1"/>
      <c r="P137" s="1"/>
      <c r="Q137" s="1"/>
      <c r="R137" s="1"/>
      <c r="S137" s="43"/>
      <c r="T137" s="42"/>
      <c r="U137" s="1"/>
      <c r="V137" s="124"/>
      <c r="W137" s="122"/>
      <c r="X137" s="1"/>
      <c r="Y137" s="1"/>
      <c r="Z137" s="10"/>
      <c r="AA137" s="25"/>
      <c r="AB137" s="25"/>
      <c r="AC137" s="25"/>
      <c r="AD137" s="25"/>
      <c r="AE137" s="25"/>
      <c r="AF137" s="25"/>
      <c r="AG137" s="25"/>
      <c r="AH137" s="25"/>
      <c r="AI137" s="25"/>
      <c r="AJ137" s="18"/>
      <c r="AK137" s="1"/>
      <c r="AL137" s="1"/>
      <c r="AM137" s="1"/>
      <c r="AN137" s="1"/>
      <c r="AO137" s="10"/>
    </row>
    <row r="138" spans="2:41" x14ac:dyDescent="0.25">
      <c r="B138" s="1"/>
      <c r="C138" s="10"/>
      <c r="D138" s="28"/>
      <c r="E138" s="28"/>
      <c r="F138" s="1"/>
      <c r="G138" s="22"/>
      <c r="H138" s="43"/>
      <c r="I138" s="42"/>
      <c r="J138" s="25"/>
      <c r="K138" s="18"/>
      <c r="L138" s="1"/>
      <c r="M138" s="43"/>
      <c r="N138" s="42"/>
      <c r="O138" s="1"/>
      <c r="P138" s="1"/>
      <c r="Q138" s="1"/>
      <c r="R138" s="1"/>
      <c r="S138" s="43"/>
      <c r="T138" s="42"/>
      <c r="U138" s="1"/>
      <c r="V138" s="124"/>
      <c r="W138" s="122"/>
      <c r="X138" s="1"/>
      <c r="Y138" s="1"/>
      <c r="Z138" s="10"/>
      <c r="AA138" s="25"/>
      <c r="AB138" s="25"/>
      <c r="AC138" s="25"/>
      <c r="AD138" s="25"/>
      <c r="AE138" s="25"/>
      <c r="AF138" s="25"/>
      <c r="AG138" s="25"/>
      <c r="AH138" s="25"/>
      <c r="AI138" s="25"/>
      <c r="AJ138" s="18"/>
      <c r="AK138" s="1"/>
      <c r="AL138" s="1"/>
      <c r="AM138" s="1"/>
      <c r="AN138" s="1"/>
      <c r="AO138" s="10"/>
    </row>
    <row r="139" spans="2:41" x14ac:dyDescent="0.25">
      <c r="B139" s="1"/>
      <c r="C139" s="10"/>
      <c r="D139" s="28"/>
      <c r="E139" s="28"/>
      <c r="F139" s="1"/>
      <c r="G139" s="22"/>
      <c r="H139" s="43"/>
      <c r="I139" s="42"/>
      <c r="J139" s="25"/>
      <c r="K139" s="18"/>
      <c r="L139" s="1"/>
      <c r="M139" s="43"/>
      <c r="N139" s="42"/>
      <c r="O139" s="1"/>
      <c r="P139" s="1"/>
      <c r="Q139" s="1"/>
      <c r="R139" s="1"/>
      <c r="S139" s="43"/>
      <c r="T139" s="42"/>
      <c r="U139" s="1"/>
      <c r="V139" s="124"/>
      <c r="W139" s="122"/>
      <c r="X139" s="1"/>
      <c r="Y139" s="1"/>
      <c r="Z139" s="10"/>
      <c r="AA139" s="25"/>
      <c r="AB139" s="25"/>
      <c r="AC139" s="25"/>
      <c r="AD139" s="25"/>
      <c r="AE139" s="25"/>
      <c r="AF139" s="25"/>
      <c r="AG139" s="25"/>
      <c r="AH139" s="25"/>
      <c r="AI139" s="25"/>
      <c r="AJ139" s="18"/>
      <c r="AK139" s="1"/>
      <c r="AL139" s="1"/>
      <c r="AM139" s="1"/>
      <c r="AN139" s="1"/>
      <c r="AO139" s="10"/>
    </row>
    <row r="140" spans="2:41" x14ac:dyDescent="0.25">
      <c r="B140" s="1"/>
      <c r="C140" s="10"/>
      <c r="D140" s="28"/>
      <c r="E140" s="28"/>
      <c r="F140" s="1"/>
      <c r="G140" s="22"/>
      <c r="H140" s="43"/>
      <c r="I140" s="42"/>
      <c r="J140" s="25"/>
      <c r="K140" s="18"/>
      <c r="L140" s="1"/>
      <c r="M140" s="43"/>
      <c r="N140" s="42"/>
      <c r="O140" s="1"/>
      <c r="P140" s="1"/>
      <c r="Q140" s="1"/>
      <c r="R140" s="1"/>
      <c r="S140" s="43"/>
      <c r="T140" s="42"/>
      <c r="U140" s="1"/>
      <c r="V140" s="124"/>
      <c r="W140" s="122"/>
      <c r="X140" s="1"/>
      <c r="Y140" s="1"/>
      <c r="Z140" s="10"/>
      <c r="AA140" s="25"/>
      <c r="AB140" s="25"/>
      <c r="AC140" s="25"/>
      <c r="AD140" s="25"/>
      <c r="AE140" s="25"/>
      <c r="AF140" s="25"/>
      <c r="AG140" s="25"/>
      <c r="AH140" s="25"/>
      <c r="AI140" s="25"/>
      <c r="AJ140" s="18"/>
      <c r="AK140" s="1"/>
      <c r="AL140" s="1"/>
      <c r="AM140" s="1"/>
      <c r="AN140" s="1"/>
      <c r="AO140" s="10"/>
    </row>
    <row r="141" spans="2:41" x14ac:dyDescent="0.25">
      <c r="B141" s="1"/>
      <c r="C141" s="10"/>
      <c r="D141" s="28"/>
      <c r="E141" s="28"/>
      <c r="F141" s="1"/>
      <c r="G141" s="22"/>
      <c r="H141" s="43"/>
      <c r="I141" s="42"/>
      <c r="J141" s="25"/>
      <c r="K141" s="18"/>
      <c r="L141" s="1"/>
      <c r="M141" s="43"/>
      <c r="N141" s="42"/>
      <c r="O141" s="1"/>
      <c r="P141" s="1"/>
      <c r="Q141" s="1"/>
      <c r="R141" s="1"/>
      <c r="S141" s="43"/>
      <c r="T141" s="42"/>
      <c r="U141" s="1"/>
      <c r="V141" s="124"/>
      <c r="W141" s="122"/>
      <c r="X141" s="1"/>
      <c r="Y141" s="1"/>
      <c r="Z141" s="10"/>
      <c r="AA141" s="25"/>
      <c r="AB141" s="25"/>
      <c r="AC141" s="25"/>
      <c r="AD141" s="25"/>
      <c r="AE141" s="25"/>
      <c r="AF141" s="25"/>
      <c r="AG141" s="25"/>
      <c r="AH141" s="25"/>
      <c r="AI141" s="25"/>
      <c r="AJ141" s="18"/>
      <c r="AK141" s="1"/>
      <c r="AL141" s="1"/>
      <c r="AM141" s="1"/>
      <c r="AN141" s="1"/>
      <c r="AO141" s="10"/>
    </row>
    <row r="142" spans="2:41" x14ac:dyDescent="0.25">
      <c r="B142" s="1"/>
      <c r="C142" s="10"/>
      <c r="D142" s="28"/>
      <c r="E142" s="28"/>
      <c r="F142" s="1"/>
      <c r="G142" s="22"/>
      <c r="H142" s="43"/>
      <c r="I142" s="42"/>
      <c r="J142" s="25"/>
      <c r="K142" s="18"/>
      <c r="L142" s="1"/>
      <c r="M142" s="43"/>
      <c r="N142" s="42"/>
      <c r="O142" s="1"/>
      <c r="P142" s="1"/>
      <c r="Q142" s="1"/>
      <c r="R142" s="1"/>
      <c r="S142" s="43"/>
      <c r="T142" s="42"/>
      <c r="U142" s="1"/>
      <c r="V142" s="124"/>
      <c r="W142" s="122"/>
      <c r="X142" s="1"/>
      <c r="Y142" s="1"/>
      <c r="Z142" s="10"/>
      <c r="AA142" s="25"/>
      <c r="AB142" s="25"/>
      <c r="AC142" s="25"/>
      <c r="AD142" s="25"/>
      <c r="AE142" s="25"/>
      <c r="AF142" s="25"/>
      <c r="AG142" s="25"/>
      <c r="AH142" s="25"/>
      <c r="AI142" s="25"/>
      <c r="AJ142" s="18"/>
      <c r="AK142" s="1"/>
      <c r="AL142" s="1"/>
      <c r="AM142" s="1"/>
      <c r="AN142" s="1"/>
      <c r="AO142" s="10"/>
    </row>
    <row r="143" spans="2:41" x14ac:dyDescent="0.25">
      <c r="B143" s="1"/>
      <c r="C143" s="10"/>
      <c r="D143" s="28"/>
      <c r="E143" s="28"/>
      <c r="F143" s="1"/>
      <c r="G143" s="22"/>
      <c r="H143" s="43"/>
      <c r="I143" s="42"/>
      <c r="J143" s="25"/>
      <c r="K143" s="18"/>
      <c r="L143" s="1"/>
      <c r="M143" s="43"/>
      <c r="N143" s="42"/>
      <c r="O143" s="1"/>
      <c r="P143" s="1"/>
      <c r="Q143" s="1"/>
      <c r="R143" s="1"/>
      <c r="S143" s="43"/>
      <c r="T143" s="42"/>
      <c r="U143" s="1"/>
      <c r="V143" s="124"/>
      <c r="W143" s="122"/>
      <c r="X143" s="1"/>
      <c r="Y143" s="1"/>
      <c r="Z143" s="10"/>
      <c r="AA143" s="25"/>
      <c r="AB143" s="25"/>
      <c r="AC143" s="25"/>
      <c r="AD143" s="25"/>
      <c r="AE143" s="25"/>
      <c r="AF143" s="25"/>
      <c r="AG143" s="25"/>
      <c r="AH143" s="25"/>
      <c r="AI143" s="25"/>
      <c r="AJ143" s="18"/>
      <c r="AK143" s="1"/>
      <c r="AL143" s="1"/>
      <c r="AM143" s="1"/>
      <c r="AN143" s="1"/>
      <c r="AO143" s="10"/>
    </row>
    <row r="144" spans="2:41" x14ac:dyDescent="0.25">
      <c r="B144" s="1"/>
      <c r="C144" s="10"/>
      <c r="D144" s="28"/>
      <c r="E144" s="28"/>
      <c r="F144" s="1"/>
      <c r="G144" s="22"/>
      <c r="H144" s="43"/>
      <c r="I144" s="42"/>
      <c r="J144" s="25"/>
      <c r="K144" s="18"/>
      <c r="L144" s="1"/>
      <c r="M144" s="43"/>
      <c r="N144" s="42"/>
      <c r="O144" s="1"/>
      <c r="P144" s="1"/>
      <c r="Q144" s="1"/>
      <c r="R144" s="1"/>
      <c r="S144" s="43"/>
      <c r="T144" s="42"/>
      <c r="U144" s="1"/>
      <c r="V144" s="124"/>
      <c r="W144" s="122"/>
      <c r="X144" s="1"/>
      <c r="Y144" s="1"/>
      <c r="Z144" s="10"/>
      <c r="AA144" s="25"/>
      <c r="AB144" s="25"/>
      <c r="AC144" s="25"/>
      <c r="AD144" s="25"/>
      <c r="AE144" s="25"/>
      <c r="AF144" s="25"/>
      <c r="AG144" s="25"/>
      <c r="AH144" s="25"/>
      <c r="AI144" s="25"/>
      <c r="AJ144" s="18"/>
      <c r="AK144" s="1"/>
      <c r="AL144" s="1"/>
      <c r="AM144" s="1"/>
      <c r="AN144" s="1"/>
      <c r="AO144" s="10"/>
    </row>
    <row r="145" spans="2:41" x14ac:dyDescent="0.25">
      <c r="B145" s="1"/>
      <c r="C145" s="10"/>
      <c r="D145" s="28"/>
      <c r="E145" s="28"/>
      <c r="F145" s="1"/>
      <c r="G145" s="22"/>
      <c r="H145" s="43"/>
      <c r="I145" s="42"/>
      <c r="J145" s="25"/>
      <c r="K145" s="18"/>
      <c r="L145" s="1"/>
      <c r="M145" s="43"/>
      <c r="N145" s="42"/>
      <c r="O145" s="1"/>
      <c r="P145" s="1"/>
      <c r="Q145" s="1"/>
      <c r="R145" s="1"/>
      <c r="S145" s="43"/>
      <c r="T145" s="42"/>
      <c r="U145" s="1"/>
      <c r="V145" s="124"/>
      <c r="W145" s="122"/>
      <c r="X145" s="1"/>
      <c r="Y145" s="1"/>
      <c r="Z145" s="10"/>
      <c r="AA145" s="25"/>
      <c r="AB145" s="25"/>
      <c r="AC145" s="25"/>
      <c r="AD145" s="25"/>
      <c r="AE145" s="25"/>
      <c r="AF145" s="25"/>
      <c r="AG145" s="25"/>
      <c r="AH145" s="25"/>
      <c r="AI145" s="25"/>
      <c r="AJ145" s="18"/>
      <c r="AK145" s="1"/>
      <c r="AL145" s="1"/>
      <c r="AM145" s="1"/>
      <c r="AN145" s="1"/>
      <c r="AO145" s="10"/>
    </row>
    <row r="146" spans="2:41" x14ac:dyDescent="0.25">
      <c r="B146" s="1"/>
      <c r="C146" s="10"/>
      <c r="D146" s="28"/>
      <c r="E146" s="28"/>
      <c r="F146" s="1"/>
      <c r="G146" s="22"/>
      <c r="H146" s="43"/>
      <c r="I146" s="42"/>
      <c r="J146" s="25"/>
      <c r="K146" s="18"/>
      <c r="L146" s="1"/>
      <c r="M146" s="43"/>
      <c r="N146" s="42"/>
      <c r="O146" s="1"/>
      <c r="P146" s="1"/>
      <c r="Q146" s="1"/>
      <c r="R146" s="1"/>
      <c r="S146" s="43"/>
      <c r="T146" s="42"/>
      <c r="U146" s="1"/>
      <c r="V146" s="124"/>
      <c r="W146" s="122"/>
      <c r="X146" s="1"/>
      <c r="Y146" s="1"/>
      <c r="Z146" s="10"/>
      <c r="AA146" s="25"/>
      <c r="AB146" s="25"/>
      <c r="AC146" s="25"/>
      <c r="AD146" s="25"/>
      <c r="AE146" s="25"/>
      <c r="AF146" s="25"/>
      <c r="AG146" s="25"/>
      <c r="AH146" s="25"/>
      <c r="AI146" s="25"/>
      <c r="AJ146" s="18"/>
      <c r="AK146" s="1"/>
      <c r="AL146" s="1"/>
      <c r="AM146" s="1"/>
      <c r="AN146" s="1"/>
      <c r="AO146" s="10"/>
    </row>
    <row r="147" spans="2:41" x14ac:dyDescent="0.25">
      <c r="B147" s="1"/>
      <c r="C147" s="10"/>
      <c r="D147" s="28"/>
      <c r="E147" s="28"/>
      <c r="F147" s="1"/>
      <c r="G147" s="22"/>
      <c r="H147" s="43"/>
      <c r="I147" s="42"/>
      <c r="J147" s="25"/>
      <c r="K147" s="18"/>
      <c r="L147" s="1"/>
      <c r="M147" s="43"/>
      <c r="N147" s="42"/>
      <c r="O147" s="1"/>
      <c r="P147" s="1"/>
      <c r="Q147" s="1"/>
      <c r="R147" s="1"/>
      <c r="S147" s="43"/>
      <c r="T147" s="42"/>
      <c r="U147" s="1"/>
      <c r="V147" s="124"/>
      <c r="W147" s="122"/>
      <c r="X147" s="1"/>
      <c r="Y147" s="1"/>
      <c r="Z147" s="10"/>
      <c r="AA147" s="25"/>
      <c r="AB147" s="25"/>
      <c r="AC147" s="25"/>
      <c r="AD147" s="25"/>
      <c r="AE147" s="25"/>
      <c r="AF147" s="25"/>
      <c r="AG147" s="25"/>
      <c r="AH147" s="25"/>
      <c r="AI147" s="25"/>
      <c r="AJ147" s="18"/>
      <c r="AK147" s="1"/>
      <c r="AL147" s="1"/>
      <c r="AM147" s="1"/>
      <c r="AN147" s="1"/>
      <c r="AO147" s="10"/>
    </row>
    <row r="148" spans="2:41" x14ac:dyDescent="0.25">
      <c r="B148" s="1"/>
      <c r="C148" s="10"/>
      <c r="D148" s="28"/>
      <c r="E148" s="28"/>
      <c r="F148" s="1"/>
      <c r="G148" s="22"/>
      <c r="H148" s="43"/>
      <c r="I148" s="42"/>
      <c r="J148" s="25"/>
      <c r="K148" s="18"/>
      <c r="L148" s="1"/>
      <c r="M148" s="43"/>
      <c r="N148" s="42"/>
      <c r="O148" s="1"/>
      <c r="P148" s="1"/>
      <c r="Q148" s="1"/>
      <c r="R148" s="1"/>
      <c r="S148" s="43"/>
      <c r="T148" s="42"/>
      <c r="U148" s="1"/>
      <c r="V148" s="124"/>
      <c r="W148" s="122"/>
      <c r="X148" s="1"/>
      <c r="Y148" s="1"/>
      <c r="Z148" s="10"/>
      <c r="AA148" s="25"/>
      <c r="AB148" s="25"/>
      <c r="AC148" s="25"/>
      <c r="AD148" s="25"/>
      <c r="AE148" s="25"/>
      <c r="AF148" s="25"/>
      <c r="AG148" s="25"/>
      <c r="AH148" s="25"/>
      <c r="AI148" s="25"/>
      <c r="AJ148" s="18"/>
      <c r="AK148" s="1"/>
      <c r="AL148" s="1"/>
      <c r="AM148" s="1"/>
      <c r="AN148" s="1"/>
      <c r="AO148" s="10"/>
    </row>
    <row r="149" spans="2:41" x14ac:dyDescent="0.25">
      <c r="B149" s="1"/>
      <c r="C149" s="10"/>
      <c r="D149" s="28"/>
      <c r="E149" s="28"/>
      <c r="F149" s="1"/>
      <c r="G149" s="22"/>
      <c r="H149" s="43"/>
      <c r="I149" s="42"/>
      <c r="J149" s="25"/>
      <c r="K149" s="18"/>
      <c r="L149" s="1"/>
      <c r="M149" s="43"/>
      <c r="N149" s="42"/>
      <c r="O149" s="1"/>
      <c r="P149" s="1"/>
      <c r="Q149" s="1"/>
      <c r="R149" s="1"/>
      <c r="S149" s="43"/>
      <c r="T149" s="42"/>
      <c r="U149" s="1"/>
      <c r="V149" s="124"/>
      <c r="W149" s="122"/>
      <c r="X149" s="1"/>
      <c r="Y149" s="1"/>
      <c r="Z149" s="10"/>
      <c r="AA149" s="25"/>
      <c r="AB149" s="25"/>
      <c r="AC149" s="25"/>
      <c r="AD149" s="25"/>
      <c r="AE149" s="25"/>
      <c r="AF149" s="25"/>
      <c r="AG149" s="25"/>
      <c r="AH149" s="25"/>
      <c r="AI149" s="25"/>
      <c r="AJ149" s="18"/>
      <c r="AK149" s="1"/>
      <c r="AL149" s="1"/>
      <c r="AM149" s="1"/>
      <c r="AN149" s="1"/>
      <c r="AO149" s="10"/>
    </row>
    <row r="150" spans="2:41" x14ac:dyDescent="0.25">
      <c r="B150" s="1"/>
      <c r="C150" s="10"/>
      <c r="D150" s="28"/>
      <c r="E150" s="28"/>
      <c r="F150" s="1"/>
      <c r="G150" s="22"/>
      <c r="H150" s="43"/>
      <c r="I150" s="42"/>
      <c r="J150" s="25"/>
      <c r="K150" s="18"/>
      <c r="L150" s="1"/>
      <c r="M150" s="43"/>
      <c r="N150" s="42"/>
      <c r="O150" s="1"/>
      <c r="P150" s="1"/>
      <c r="Q150" s="1"/>
      <c r="R150" s="1"/>
      <c r="S150" s="43"/>
      <c r="T150" s="42"/>
      <c r="U150" s="1"/>
      <c r="V150" s="124"/>
      <c r="W150" s="122"/>
      <c r="X150" s="1"/>
      <c r="Y150" s="1"/>
      <c r="Z150" s="10"/>
      <c r="AA150" s="25"/>
      <c r="AB150" s="25"/>
      <c r="AC150" s="25"/>
      <c r="AD150" s="25"/>
      <c r="AE150" s="25"/>
      <c r="AF150" s="25"/>
      <c r="AG150" s="25"/>
      <c r="AH150" s="25"/>
      <c r="AI150" s="25"/>
      <c r="AJ150" s="18"/>
      <c r="AK150" s="1"/>
      <c r="AL150" s="1"/>
      <c r="AM150" s="1"/>
      <c r="AN150" s="1"/>
      <c r="AO150" s="10"/>
    </row>
    <row r="151" spans="2:41" x14ac:dyDescent="0.25">
      <c r="B151" s="1"/>
      <c r="C151" s="10"/>
      <c r="D151" s="28"/>
      <c r="E151" s="28"/>
      <c r="F151" s="1"/>
      <c r="G151" s="22"/>
      <c r="H151" s="43"/>
      <c r="I151" s="42"/>
      <c r="J151" s="25"/>
      <c r="K151" s="18"/>
      <c r="L151" s="1"/>
      <c r="M151" s="43"/>
      <c r="N151" s="42"/>
      <c r="O151" s="1"/>
      <c r="P151" s="1"/>
      <c r="Q151" s="1"/>
      <c r="R151" s="1"/>
      <c r="S151" s="43"/>
      <c r="T151" s="42"/>
      <c r="U151" s="1"/>
      <c r="V151" s="124"/>
      <c r="W151" s="122"/>
      <c r="X151" s="1"/>
      <c r="Y151" s="1"/>
      <c r="Z151" s="10"/>
      <c r="AA151" s="25"/>
      <c r="AB151" s="25"/>
      <c r="AC151" s="25"/>
      <c r="AD151" s="25"/>
      <c r="AE151" s="25"/>
      <c r="AF151" s="25"/>
      <c r="AG151" s="25"/>
      <c r="AH151" s="25"/>
      <c r="AI151" s="25"/>
      <c r="AJ151" s="18"/>
      <c r="AK151" s="1"/>
      <c r="AL151" s="1"/>
      <c r="AM151" s="1"/>
      <c r="AN151" s="1"/>
      <c r="AO151" s="10"/>
    </row>
    <row r="152" spans="2:41" x14ac:dyDescent="0.25">
      <c r="B152" s="1"/>
      <c r="C152" s="10"/>
      <c r="D152" s="28"/>
      <c r="E152" s="28"/>
      <c r="F152" s="1"/>
      <c r="G152" s="22"/>
      <c r="H152" s="43"/>
      <c r="I152" s="42"/>
      <c r="J152" s="25"/>
      <c r="K152" s="18"/>
      <c r="L152" s="1"/>
      <c r="M152" s="43"/>
      <c r="N152" s="42"/>
      <c r="O152" s="1"/>
      <c r="P152" s="1"/>
      <c r="Q152" s="1"/>
      <c r="R152" s="1"/>
      <c r="S152" s="43"/>
      <c r="T152" s="42"/>
      <c r="U152" s="1"/>
      <c r="V152" s="124"/>
      <c r="W152" s="122"/>
      <c r="X152" s="1"/>
      <c r="Y152" s="1"/>
      <c r="Z152" s="10"/>
      <c r="AA152" s="25"/>
      <c r="AB152" s="25"/>
      <c r="AC152" s="25"/>
      <c r="AD152" s="25"/>
      <c r="AE152" s="25"/>
      <c r="AF152" s="25"/>
      <c r="AG152" s="25"/>
      <c r="AH152" s="25"/>
      <c r="AI152" s="25"/>
      <c r="AJ152" s="18"/>
      <c r="AK152" s="1"/>
      <c r="AL152" s="1"/>
      <c r="AM152" s="1"/>
      <c r="AN152" s="1"/>
      <c r="AO152" s="10"/>
    </row>
    <row r="153" spans="2:41" x14ac:dyDescent="0.25">
      <c r="B153" s="1"/>
      <c r="C153" s="10"/>
      <c r="D153" s="28"/>
      <c r="E153" s="28"/>
      <c r="F153" s="1"/>
      <c r="G153" s="22"/>
      <c r="H153" s="43"/>
      <c r="I153" s="42"/>
      <c r="J153" s="25"/>
      <c r="K153" s="18"/>
      <c r="L153" s="1"/>
      <c r="M153" s="43"/>
      <c r="N153" s="42"/>
      <c r="O153" s="1"/>
      <c r="P153" s="1"/>
      <c r="Q153" s="1"/>
      <c r="R153" s="1"/>
      <c r="S153" s="43"/>
      <c r="T153" s="42"/>
      <c r="U153" s="1"/>
      <c r="V153" s="124"/>
      <c r="W153" s="122"/>
      <c r="X153" s="1"/>
      <c r="Y153" s="1"/>
      <c r="Z153" s="10"/>
      <c r="AA153" s="25"/>
      <c r="AB153" s="25"/>
      <c r="AC153" s="25"/>
      <c r="AD153" s="25"/>
      <c r="AE153" s="25"/>
      <c r="AF153" s="25"/>
      <c r="AG153" s="25"/>
      <c r="AH153" s="25"/>
      <c r="AI153" s="25"/>
      <c r="AJ153" s="18"/>
      <c r="AK153" s="1"/>
      <c r="AL153" s="1"/>
      <c r="AM153" s="1"/>
      <c r="AN153" s="1"/>
      <c r="AO153" s="10"/>
    </row>
    <row r="154" spans="2:41" x14ac:dyDescent="0.25">
      <c r="B154" s="1"/>
      <c r="C154" s="10"/>
      <c r="D154" s="28"/>
      <c r="E154" s="28"/>
      <c r="F154" s="1"/>
      <c r="G154" s="22"/>
      <c r="H154" s="43"/>
      <c r="I154" s="42"/>
      <c r="J154" s="25"/>
      <c r="K154" s="18"/>
      <c r="L154" s="1"/>
      <c r="M154" s="43"/>
      <c r="N154" s="42"/>
      <c r="O154" s="1"/>
      <c r="P154" s="1"/>
      <c r="Q154" s="1"/>
      <c r="R154" s="1"/>
      <c r="S154" s="43"/>
      <c r="T154" s="42"/>
      <c r="U154" s="1"/>
      <c r="V154" s="124"/>
      <c r="W154" s="122"/>
      <c r="X154" s="1"/>
      <c r="Y154" s="1"/>
      <c r="Z154" s="10"/>
      <c r="AA154" s="25"/>
      <c r="AB154" s="25"/>
      <c r="AC154" s="25"/>
      <c r="AD154" s="25"/>
      <c r="AE154" s="25"/>
      <c r="AF154" s="25"/>
      <c r="AG154" s="25"/>
      <c r="AH154" s="25"/>
      <c r="AI154" s="25"/>
      <c r="AJ154" s="18"/>
      <c r="AK154" s="1"/>
      <c r="AL154" s="1"/>
      <c r="AM154" s="1"/>
      <c r="AN154" s="1"/>
      <c r="AO154" s="10"/>
    </row>
    <row r="155" spans="2:41" x14ac:dyDescent="0.25">
      <c r="B155" s="1"/>
      <c r="C155" s="10"/>
      <c r="D155" s="28"/>
      <c r="E155" s="28"/>
      <c r="F155" s="1"/>
      <c r="G155" s="22"/>
      <c r="H155" s="43"/>
      <c r="I155" s="42"/>
      <c r="J155" s="25"/>
      <c r="K155" s="18"/>
      <c r="L155" s="1"/>
      <c r="M155" s="43"/>
      <c r="N155" s="42"/>
      <c r="O155" s="1"/>
      <c r="P155" s="1"/>
      <c r="Q155" s="1"/>
      <c r="R155" s="1"/>
      <c r="S155" s="43"/>
      <c r="T155" s="42"/>
      <c r="U155" s="1"/>
      <c r="V155" s="124"/>
      <c r="W155" s="122"/>
      <c r="X155" s="1"/>
      <c r="Y155" s="1"/>
      <c r="Z155" s="10"/>
      <c r="AA155" s="25"/>
      <c r="AB155" s="25"/>
      <c r="AC155" s="25"/>
      <c r="AD155" s="25"/>
      <c r="AE155" s="25"/>
      <c r="AF155" s="25"/>
      <c r="AG155" s="25"/>
      <c r="AH155" s="25"/>
      <c r="AI155" s="25"/>
      <c r="AJ155" s="18"/>
      <c r="AK155" s="1"/>
      <c r="AL155" s="1"/>
      <c r="AM155" s="1"/>
      <c r="AN155" s="1"/>
      <c r="AO155" s="10"/>
    </row>
    <row r="156" spans="2:41" x14ac:dyDescent="0.25">
      <c r="B156" s="1"/>
      <c r="C156" s="10"/>
      <c r="D156" s="28"/>
      <c r="E156" s="28"/>
      <c r="F156" s="1"/>
      <c r="G156" s="22"/>
      <c r="H156" s="43"/>
      <c r="I156" s="42"/>
      <c r="J156" s="25"/>
      <c r="K156" s="18"/>
      <c r="L156" s="1"/>
      <c r="M156" s="43"/>
      <c r="N156" s="42"/>
      <c r="O156" s="1"/>
      <c r="P156" s="1"/>
      <c r="Q156" s="1"/>
      <c r="R156" s="1"/>
      <c r="S156" s="43"/>
      <c r="T156" s="42"/>
      <c r="U156" s="1"/>
      <c r="V156" s="124"/>
      <c r="W156" s="122"/>
      <c r="X156" s="1"/>
      <c r="Y156" s="1"/>
      <c r="Z156" s="10"/>
      <c r="AA156" s="25"/>
      <c r="AB156" s="25"/>
      <c r="AC156" s="25"/>
      <c r="AD156" s="25"/>
      <c r="AE156" s="25"/>
      <c r="AF156" s="25"/>
      <c r="AG156" s="25"/>
      <c r="AH156" s="25"/>
      <c r="AI156" s="25"/>
      <c r="AJ156" s="18"/>
      <c r="AK156" s="1"/>
      <c r="AL156" s="1"/>
      <c r="AM156" s="1"/>
      <c r="AN156" s="1"/>
      <c r="AO156" s="10"/>
    </row>
    <row r="157" spans="2:41" x14ac:dyDescent="0.25">
      <c r="B157" s="1"/>
      <c r="C157" s="10"/>
      <c r="D157" s="28"/>
      <c r="E157" s="28"/>
      <c r="F157" s="1"/>
      <c r="G157" s="22"/>
      <c r="H157" s="43"/>
      <c r="I157" s="42"/>
      <c r="J157" s="25"/>
      <c r="K157" s="18"/>
      <c r="L157" s="1"/>
      <c r="M157" s="43"/>
      <c r="N157" s="42"/>
      <c r="O157" s="1"/>
      <c r="P157" s="1"/>
      <c r="Q157" s="1"/>
      <c r="R157" s="1"/>
      <c r="S157" s="43"/>
      <c r="T157" s="42"/>
      <c r="U157" s="1"/>
      <c r="V157" s="124"/>
      <c r="W157" s="122"/>
      <c r="X157" s="1"/>
      <c r="Y157" s="1"/>
      <c r="Z157" s="10"/>
      <c r="AA157" s="25"/>
      <c r="AB157" s="25"/>
      <c r="AC157" s="25"/>
      <c r="AD157" s="25"/>
      <c r="AE157" s="25"/>
      <c r="AF157" s="25"/>
      <c r="AG157" s="25"/>
      <c r="AH157" s="25"/>
      <c r="AI157" s="25"/>
      <c r="AJ157" s="18"/>
      <c r="AK157" s="1"/>
      <c r="AL157" s="1"/>
      <c r="AM157" s="1"/>
      <c r="AN157" s="1"/>
      <c r="AO157" s="10"/>
    </row>
    <row r="158" spans="2:41" x14ac:dyDescent="0.25">
      <c r="B158" s="1"/>
      <c r="C158" s="10"/>
      <c r="D158" s="28"/>
      <c r="E158" s="28"/>
      <c r="F158" s="1"/>
      <c r="G158" s="22"/>
      <c r="H158" s="43"/>
      <c r="I158" s="42"/>
      <c r="J158" s="25"/>
      <c r="K158" s="18"/>
      <c r="L158" s="1"/>
      <c r="M158" s="43"/>
      <c r="N158" s="42"/>
      <c r="O158" s="1"/>
      <c r="P158" s="1"/>
      <c r="Q158" s="1"/>
      <c r="R158" s="1"/>
      <c r="S158" s="43"/>
      <c r="T158" s="42"/>
      <c r="U158" s="1"/>
      <c r="V158" s="124"/>
      <c r="W158" s="122"/>
      <c r="X158" s="1"/>
      <c r="Y158" s="1"/>
      <c r="Z158" s="10"/>
      <c r="AA158" s="25"/>
      <c r="AB158" s="25"/>
      <c r="AC158" s="25"/>
      <c r="AD158" s="25"/>
      <c r="AE158" s="25"/>
      <c r="AF158" s="25"/>
      <c r="AG158" s="25"/>
      <c r="AH158" s="25"/>
      <c r="AI158" s="25"/>
      <c r="AJ158" s="18"/>
      <c r="AK158" s="1"/>
      <c r="AL158" s="1"/>
      <c r="AM158" s="1"/>
      <c r="AN158" s="1"/>
      <c r="AO158" s="10"/>
    </row>
    <row r="159" spans="2:41" x14ac:dyDescent="0.25">
      <c r="J159" s="25"/>
      <c r="K159" s="18"/>
      <c r="AA159" s="25"/>
      <c r="AB159" s="25"/>
      <c r="AC159" s="25"/>
      <c r="AD159" s="25"/>
      <c r="AE159" s="25"/>
      <c r="AF159" s="25"/>
      <c r="AG159" s="25"/>
      <c r="AH159" s="25"/>
      <c r="AI159" s="25"/>
      <c r="AJ159" s="18"/>
    </row>
  </sheetData>
  <mergeCells count="124">
    <mergeCell ref="A22:D22"/>
    <mergeCell ref="A23:D23"/>
    <mergeCell ref="AA5:AJ5"/>
    <mergeCell ref="AA6:AJ6"/>
    <mergeCell ref="AK6:AO6"/>
    <mergeCell ref="AK5:AO5"/>
    <mergeCell ref="U3:W3"/>
    <mergeCell ref="W7:W8"/>
    <mergeCell ref="W12:W14"/>
    <mergeCell ref="W16:W18"/>
    <mergeCell ref="A21:E21"/>
    <mergeCell ref="AM16:AM18"/>
    <mergeCell ref="AN16:AN18"/>
    <mergeCell ref="AO16:AO18"/>
    <mergeCell ref="T16:T18"/>
    <mergeCell ref="AA7:AJ9"/>
    <mergeCell ref="AK7:AO9"/>
    <mergeCell ref="V7:V8"/>
    <mergeCell ref="X7:X8"/>
    <mergeCell ref="Y7:Y8"/>
    <mergeCell ref="Z7:Z8"/>
    <mergeCell ref="P7:P8"/>
    <mergeCell ref="Q7:Q8"/>
    <mergeCell ref="R7:R8"/>
    <mergeCell ref="S7:S8"/>
    <mergeCell ref="T7:T8"/>
    <mergeCell ref="U7:U8"/>
    <mergeCell ref="AK3:AN3"/>
    <mergeCell ref="B3:C3"/>
    <mergeCell ref="J3:K3"/>
    <mergeCell ref="D3:G3"/>
    <mergeCell ref="X3:AJ3"/>
    <mergeCell ref="O3:T3"/>
    <mergeCell ref="L3:N3"/>
    <mergeCell ref="H3:I3"/>
    <mergeCell ref="K7:K8"/>
    <mergeCell ref="L7:L8"/>
    <mergeCell ref="M7:M8"/>
    <mergeCell ref="N7:N8"/>
    <mergeCell ref="O7:O8"/>
    <mergeCell ref="I7:I8"/>
    <mergeCell ref="J7:J8"/>
    <mergeCell ref="G16:G18"/>
    <mergeCell ref="G12:G14"/>
    <mergeCell ref="H12:H14"/>
    <mergeCell ref="H16:H18"/>
    <mergeCell ref="I12:I14"/>
    <mergeCell ref="I16:I18"/>
    <mergeCell ref="B2:F2"/>
    <mergeCell ref="B12:B14"/>
    <mergeCell ref="B16:B18"/>
    <mergeCell ref="C12:C14"/>
    <mergeCell ref="C16:C18"/>
    <mergeCell ref="D16:D18"/>
    <mergeCell ref="D12:D14"/>
    <mergeCell ref="E12:E14"/>
    <mergeCell ref="E16:E18"/>
    <mergeCell ref="F12:F14"/>
    <mergeCell ref="F16:F18"/>
    <mergeCell ref="B7:B8"/>
    <mergeCell ref="C7:C8"/>
    <mergeCell ref="D7:D8"/>
    <mergeCell ref="E7:E8"/>
    <mergeCell ref="F7:F8"/>
    <mergeCell ref="G7:G8"/>
    <mergeCell ref="H7:H8"/>
    <mergeCell ref="M12:M14"/>
    <mergeCell ref="M16:M18"/>
    <mergeCell ref="N12:N14"/>
    <mergeCell ref="N16:N18"/>
    <mergeCell ref="O12:O14"/>
    <mergeCell ref="O16:O18"/>
    <mergeCell ref="J12:J14"/>
    <mergeCell ref="J16:J18"/>
    <mergeCell ref="K12:K14"/>
    <mergeCell ref="K16:K18"/>
    <mergeCell ref="L12:L14"/>
    <mergeCell ref="L16:L18"/>
    <mergeCell ref="S12:S14"/>
    <mergeCell ref="S16:S18"/>
    <mergeCell ref="P12:P14"/>
    <mergeCell ref="P16:P18"/>
    <mergeCell ref="Q16:Q18"/>
    <mergeCell ref="Q12:Q14"/>
    <mergeCell ref="R12:R14"/>
    <mergeCell ref="R16:R18"/>
    <mergeCell ref="U16:U18"/>
    <mergeCell ref="V16:V18"/>
    <mergeCell ref="X16:X18"/>
    <mergeCell ref="X12:X14"/>
    <mergeCell ref="V12:V14"/>
    <mergeCell ref="T12:T14"/>
    <mergeCell ref="U12:U14"/>
    <mergeCell ref="AD16:AD18"/>
    <mergeCell ref="AE16:AE18"/>
    <mergeCell ref="AF16:AF18"/>
    <mergeCell ref="AG16:AG18"/>
    <mergeCell ref="AH16:AH18"/>
    <mergeCell ref="Y16:Y18"/>
    <mergeCell ref="Z16:Z18"/>
    <mergeCell ref="AA16:AA18"/>
    <mergeCell ref="AB16:AB18"/>
    <mergeCell ref="AC16:AC18"/>
    <mergeCell ref="AM12:AM14"/>
    <mergeCell ref="AN12:AN14"/>
    <mergeCell ref="AC12:AC14"/>
    <mergeCell ref="AB12:AB14"/>
    <mergeCell ref="AA12:AA14"/>
    <mergeCell ref="Z12:Z14"/>
    <mergeCell ref="Y12:Y14"/>
    <mergeCell ref="AH12:AH14"/>
    <mergeCell ref="AG12:AG14"/>
    <mergeCell ref="AF12:AF14"/>
    <mergeCell ref="AE12:AE14"/>
    <mergeCell ref="AD12:AD14"/>
    <mergeCell ref="AO12:AO14"/>
    <mergeCell ref="AJ12:AJ14"/>
    <mergeCell ref="AI12:AI14"/>
    <mergeCell ref="AI16:AI18"/>
    <mergeCell ref="AJ16:AJ18"/>
    <mergeCell ref="AK16:AK18"/>
    <mergeCell ref="AL16:AL18"/>
    <mergeCell ref="AK12:AK14"/>
    <mergeCell ref="AL12:AL14"/>
  </mergeCells>
  <dataValidations count="2">
    <dataValidation allowBlank="1" showInputMessage="1" showErrorMessage="1" promptTitle="Note" prompt="Since the first interim report included no information about the Northwest Territories, it appears that EAS was not provided there.  Presumably information about provision would have been suppressed, but this is marked &quot;not applicable&quot; here." sqref="A9"/>
    <dataValidation allowBlank="1" showInputMessage="1" showErrorMessage="1" promptTitle="Note" prompt="1st &amp; 2nd Reports: hospice; clinician office; facility; undisclosed; 3rd Report: retirement homes; assisted or supportive living; ambulatory setting; day program space; clinician’s office; funeral home; hotel/motel; undisclosed." sqref="S4"/>
  </dataValidations>
  <hyperlinks>
    <hyperlink ref="A6" r:id="rId1"/>
    <hyperlink ref="A11" r:id="rId2"/>
    <hyperlink ref="A15" r:id="rId3"/>
    <hyperlink ref="A1" location="Introduction!A1" display="Contents"/>
  </hyperlinks>
  <pageMargins left="0.7" right="0.7" top="0.75" bottom="0.75" header="0.3" footer="0.3"/>
  <pageSetup orientation="portrait" horizontalDpi="0" verticalDpi="0"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1036"/>
  <sheetViews>
    <sheetView workbookViewId="0">
      <pane xSplit="1" ySplit="3" topLeftCell="B453" activePane="bottomRight" state="frozen"/>
      <selection pane="topRight" activeCell="C1" sqref="C1"/>
      <selection pane="bottomLeft" activeCell="A3" sqref="A3"/>
      <selection pane="bottomRight" activeCell="D457" sqref="D457"/>
    </sheetView>
  </sheetViews>
  <sheetFormatPr defaultRowHeight="15" x14ac:dyDescent="0.25"/>
  <cols>
    <col min="1" max="1" width="55.7109375" customWidth="1"/>
    <col min="3" max="3" width="11.28515625" style="249" customWidth="1"/>
    <col min="4" max="4" width="9.85546875" style="249" customWidth="1"/>
    <col min="5" max="5" width="12.7109375" style="249" customWidth="1"/>
    <col min="6" max="6" width="11.7109375" style="249" customWidth="1"/>
    <col min="7" max="7" width="9.140625" style="224"/>
    <col min="8" max="8" width="12" customWidth="1"/>
  </cols>
  <sheetData>
    <row r="1" spans="1:133" s="224" customFormat="1" x14ac:dyDescent="0.25">
      <c r="A1" s="283" t="s">
        <v>119</v>
      </c>
      <c r="C1" s="249"/>
      <c r="D1" s="249"/>
      <c r="E1" s="249"/>
      <c r="F1" s="249"/>
    </row>
    <row r="2" spans="1:133" ht="20.25" thickBot="1" x14ac:dyDescent="0.3">
      <c r="A2" s="227" t="s">
        <v>120</v>
      </c>
    </row>
    <row r="3" spans="1:133" ht="21" thickTop="1" thickBot="1" x14ac:dyDescent="0.35">
      <c r="A3" s="234" t="s">
        <v>121</v>
      </c>
      <c r="B3" s="233">
        <v>2015</v>
      </c>
      <c r="C3" s="252">
        <v>2016</v>
      </c>
      <c r="D3" s="253">
        <v>2017</v>
      </c>
      <c r="E3" s="254">
        <v>2018</v>
      </c>
      <c r="F3" s="254">
        <v>2019</v>
      </c>
      <c r="G3" s="233"/>
      <c r="H3" s="225" t="s">
        <v>134</v>
      </c>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c r="AI3" s="224"/>
      <c r="AJ3" s="224"/>
      <c r="AK3" s="224"/>
      <c r="AL3" s="224"/>
      <c r="AM3" s="224"/>
      <c r="AN3" s="224"/>
      <c r="AO3" s="224"/>
      <c r="AP3" s="224"/>
      <c r="AQ3" s="224"/>
      <c r="AR3" s="224"/>
      <c r="AS3" s="224"/>
      <c r="AT3" s="224"/>
      <c r="AU3" s="224"/>
      <c r="AV3" s="224"/>
      <c r="AW3" s="224"/>
      <c r="AX3" s="224"/>
      <c r="AY3" s="224"/>
      <c r="AZ3" s="224"/>
      <c r="BA3" s="224"/>
      <c r="BB3" s="224"/>
      <c r="BC3" s="224"/>
      <c r="BD3" s="224"/>
      <c r="BE3" s="224"/>
      <c r="BF3" s="224"/>
      <c r="BG3" s="224"/>
      <c r="BH3" s="224"/>
      <c r="BI3" s="224"/>
      <c r="BJ3" s="224"/>
      <c r="BK3" s="224"/>
      <c r="BL3" s="224"/>
      <c r="BM3" s="224"/>
      <c r="BN3" s="224"/>
      <c r="BO3" s="224"/>
      <c r="BP3" s="224"/>
      <c r="BQ3" s="224"/>
      <c r="BR3" s="224"/>
      <c r="BS3" s="224"/>
      <c r="BT3" s="224"/>
      <c r="BU3" s="224"/>
      <c r="BV3" s="224"/>
      <c r="BW3" s="224"/>
      <c r="BX3" s="224"/>
      <c r="BY3" s="224"/>
      <c r="BZ3" s="224"/>
      <c r="CA3" s="224"/>
      <c r="CB3" s="224"/>
      <c r="CC3" s="224"/>
      <c r="CD3" s="224"/>
      <c r="CE3" s="224"/>
      <c r="CF3" s="224"/>
      <c r="CG3" s="224"/>
      <c r="CH3" s="224"/>
      <c r="CI3" s="224"/>
      <c r="CJ3" s="224"/>
      <c r="CK3" s="224"/>
      <c r="CL3" s="224"/>
      <c r="CM3" s="224"/>
      <c r="CN3" s="224"/>
      <c r="CO3" s="224"/>
      <c r="CP3" s="224"/>
      <c r="CQ3" s="224"/>
      <c r="CR3" s="224"/>
      <c r="CS3" s="224"/>
      <c r="CT3" s="224"/>
      <c r="CU3" s="224"/>
      <c r="CV3" s="224"/>
      <c r="CW3" s="224"/>
      <c r="CX3" s="224"/>
      <c r="CY3" s="224"/>
      <c r="CZ3" s="224"/>
      <c r="DA3" s="224"/>
      <c r="DB3" s="224"/>
      <c r="DC3" s="224"/>
      <c r="DD3" s="224"/>
      <c r="DE3" s="224"/>
      <c r="DF3" s="224"/>
      <c r="DG3" s="224"/>
      <c r="DH3" s="224"/>
      <c r="DI3" s="224"/>
      <c r="DJ3" s="224"/>
      <c r="DK3" s="224"/>
      <c r="DL3" s="224"/>
      <c r="DM3" s="224"/>
      <c r="DN3" s="224"/>
      <c r="DO3" s="224"/>
      <c r="DP3" s="224"/>
      <c r="DQ3" s="224"/>
      <c r="DR3" s="224"/>
      <c r="DS3" s="224"/>
      <c r="DT3" s="224"/>
      <c r="DU3" s="224"/>
      <c r="DV3" s="224"/>
      <c r="DW3" s="224"/>
      <c r="DX3" s="224"/>
      <c r="DY3" s="224"/>
      <c r="DZ3" s="224"/>
      <c r="EA3" s="224"/>
      <c r="EB3" s="224"/>
      <c r="EC3" s="224"/>
    </row>
    <row r="4" spans="1:133" ht="21" thickTop="1" thickBot="1" x14ac:dyDescent="0.35">
      <c r="A4" s="225" t="s">
        <v>127</v>
      </c>
    </row>
    <row r="5" spans="1:133" ht="30.75" thickTop="1" x14ac:dyDescent="0.25">
      <c r="A5" s="269" t="s">
        <v>107</v>
      </c>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c r="AL5" s="224"/>
      <c r="AM5" s="224"/>
      <c r="AN5" s="224"/>
      <c r="AO5" s="224"/>
      <c r="AP5" s="224"/>
      <c r="AQ5" s="224"/>
      <c r="AR5" s="224"/>
      <c r="AS5" s="224"/>
      <c r="AT5" s="224"/>
      <c r="AU5" s="224"/>
      <c r="AV5" s="224"/>
      <c r="AW5" s="224"/>
      <c r="AX5" s="224"/>
      <c r="AY5" s="224"/>
      <c r="AZ5" s="224"/>
      <c r="BA5" s="224"/>
      <c r="BB5" s="224"/>
      <c r="BC5" s="224"/>
      <c r="BD5" s="224"/>
      <c r="BE5" s="224"/>
      <c r="BF5" s="224"/>
      <c r="BG5" s="224"/>
      <c r="BH5" s="224"/>
      <c r="BI5" s="224"/>
      <c r="BJ5" s="224"/>
      <c r="BK5" s="224"/>
      <c r="BL5" s="224"/>
      <c r="BM5" s="224"/>
      <c r="BN5" s="224"/>
      <c r="BO5" s="224"/>
      <c r="BP5" s="224"/>
      <c r="BQ5" s="224"/>
      <c r="BR5" s="224"/>
      <c r="BS5" s="224"/>
      <c r="BT5" s="224"/>
      <c r="BU5" s="224"/>
      <c r="BV5" s="224"/>
      <c r="BW5" s="224"/>
      <c r="BX5" s="224"/>
      <c r="BY5" s="224"/>
      <c r="BZ5" s="224"/>
      <c r="CA5" s="224"/>
      <c r="CB5" s="224"/>
      <c r="CC5" s="224"/>
      <c r="CD5" s="224"/>
      <c r="CE5" s="224"/>
      <c r="CF5" s="224"/>
      <c r="CG5" s="224"/>
      <c r="CH5" s="224"/>
      <c r="CI5" s="224"/>
      <c r="CJ5" s="224"/>
      <c r="CK5" s="224"/>
      <c r="CL5" s="224"/>
      <c r="CM5" s="224"/>
      <c r="CN5" s="224"/>
      <c r="CO5" s="224"/>
      <c r="CP5" s="224"/>
      <c r="CQ5" s="224"/>
      <c r="CR5" s="224"/>
      <c r="CS5" s="224"/>
      <c r="CT5" s="224"/>
      <c r="CU5" s="224"/>
      <c r="CV5" s="224"/>
      <c r="CW5" s="224"/>
      <c r="CX5" s="224"/>
      <c r="CY5" s="224"/>
      <c r="CZ5" s="224"/>
      <c r="DA5" s="224"/>
      <c r="DB5" s="224"/>
      <c r="DC5" s="224"/>
      <c r="DD5" s="224"/>
      <c r="DE5" s="224"/>
      <c r="DF5" s="224"/>
      <c r="DG5" s="224"/>
      <c r="DH5" s="224"/>
      <c r="DI5" s="224"/>
      <c r="DJ5" s="224"/>
      <c r="DK5" s="224"/>
      <c r="DL5" s="224"/>
      <c r="DM5" s="224"/>
      <c r="DN5" s="224"/>
      <c r="DO5" s="224"/>
      <c r="DP5" s="224"/>
      <c r="DQ5" s="224"/>
      <c r="DR5" s="224"/>
      <c r="DS5" s="224"/>
      <c r="DT5" s="224"/>
      <c r="DU5" s="224"/>
      <c r="DV5" s="224"/>
      <c r="DW5" s="224"/>
      <c r="DX5" s="224"/>
      <c r="DY5" s="224"/>
      <c r="DZ5" s="224"/>
      <c r="EA5" s="224"/>
      <c r="EB5" s="224"/>
      <c r="EC5" s="224"/>
    </row>
    <row r="6" spans="1:133" ht="18" thickBot="1" x14ac:dyDescent="0.35">
      <c r="A6" s="285" t="s">
        <v>117</v>
      </c>
    </row>
    <row r="7" spans="1:133" s="224" customFormat="1" ht="15.75" thickTop="1" x14ac:dyDescent="0.25">
      <c r="A7" s="235" t="s">
        <v>140</v>
      </c>
      <c r="C7" s="250">
        <v>36109487</v>
      </c>
      <c r="D7" s="250">
        <v>36540268</v>
      </c>
      <c r="E7" s="250">
        <v>37058856</v>
      </c>
      <c r="F7" s="249"/>
      <c r="H7" s="236" t="s">
        <v>187</v>
      </c>
      <c r="R7" s="231"/>
    </row>
    <row r="8" spans="1:133" s="224" customFormat="1" x14ac:dyDescent="0.25">
      <c r="A8" s="235" t="s">
        <v>141</v>
      </c>
      <c r="C8" s="250">
        <v>17916496</v>
      </c>
      <c r="D8" s="250">
        <v>18133380</v>
      </c>
      <c r="E8" s="250">
        <v>18403310</v>
      </c>
      <c r="F8" s="249"/>
      <c r="H8" s="224" t="s">
        <v>174</v>
      </c>
    </row>
    <row r="9" spans="1:133" s="224" customFormat="1" x14ac:dyDescent="0.25">
      <c r="A9" s="235" t="s">
        <v>142</v>
      </c>
      <c r="C9" s="250">
        <v>18192991</v>
      </c>
      <c r="D9" s="250">
        <v>18406888</v>
      </c>
      <c r="E9" s="250">
        <v>18655546</v>
      </c>
      <c r="F9" s="249"/>
      <c r="H9" s="224" t="s">
        <v>174</v>
      </c>
    </row>
    <row r="10" spans="1:133" x14ac:dyDescent="0.25">
      <c r="A10" s="235" t="s">
        <v>144</v>
      </c>
      <c r="C10" s="250">
        <v>2083843</v>
      </c>
      <c r="D10" s="250">
        <v>2090788</v>
      </c>
      <c r="E10" s="250">
        <v>2106893</v>
      </c>
      <c r="H10" s="224" t="s">
        <v>174</v>
      </c>
    </row>
    <row r="11" spans="1:133" x14ac:dyDescent="0.25">
      <c r="A11" s="235" t="s">
        <v>145</v>
      </c>
      <c r="C11" s="250">
        <v>2387191</v>
      </c>
      <c r="D11" s="250">
        <v>2401417</v>
      </c>
      <c r="E11" s="250">
        <v>2437542</v>
      </c>
      <c r="H11" s="224" t="s">
        <v>174</v>
      </c>
    </row>
    <row r="12" spans="1:133" s="224" customFormat="1" x14ac:dyDescent="0.25">
      <c r="A12" s="235" t="s">
        <v>146</v>
      </c>
      <c r="C12" s="250">
        <v>2466106</v>
      </c>
      <c r="D12" s="250">
        <v>2512796</v>
      </c>
      <c r="E12" s="250">
        <v>2573476</v>
      </c>
      <c r="F12" s="249"/>
      <c r="H12" s="224" t="s">
        <v>174</v>
      </c>
    </row>
    <row r="13" spans="1:133" s="224" customFormat="1" x14ac:dyDescent="0.25">
      <c r="A13" s="235" t="s">
        <v>147</v>
      </c>
      <c r="C13" s="250">
        <v>2488660</v>
      </c>
      <c r="D13" s="250">
        <v>2513862</v>
      </c>
      <c r="E13" s="250">
        <v>2550512</v>
      </c>
      <c r="F13" s="249"/>
      <c r="H13" s="224" t="s">
        <v>174</v>
      </c>
    </row>
    <row r="14" spans="1:133" s="224" customFormat="1" x14ac:dyDescent="0.25">
      <c r="A14" s="235" t="s">
        <v>148</v>
      </c>
      <c r="C14" s="250">
        <v>2410025</v>
      </c>
      <c r="D14" s="250">
        <v>2454798</v>
      </c>
      <c r="E14" s="250">
        <v>2514450</v>
      </c>
      <c r="F14" s="249"/>
      <c r="H14" s="224" t="s">
        <v>174</v>
      </c>
    </row>
    <row r="15" spans="1:133" s="224" customFormat="1" x14ac:dyDescent="0.25">
      <c r="A15" s="235" t="s">
        <v>149</v>
      </c>
      <c r="C15" s="250">
        <v>2342178</v>
      </c>
      <c r="D15" s="250">
        <v>2352561</v>
      </c>
      <c r="E15" s="250">
        <v>2378927</v>
      </c>
      <c r="F15" s="249"/>
      <c r="H15" s="224" t="s">
        <v>174</v>
      </c>
    </row>
    <row r="16" spans="1:133" s="224" customFormat="1" x14ac:dyDescent="0.25">
      <c r="A16" s="235" t="s">
        <v>150</v>
      </c>
      <c r="C16" s="250">
        <v>2431118</v>
      </c>
      <c r="D16" s="250">
        <v>2417457</v>
      </c>
      <c r="E16" s="250">
        <v>2405692</v>
      </c>
      <c r="F16" s="249"/>
      <c r="H16" s="224" t="s">
        <v>174</v>
      </c>
    </row>
    <row r="17" spans="1:8" s="224" customFormat="1" x14ac:dyDescent="0.25">
      <c r="A17" s="235" t="s">
        <v>151</v>
      </c>
      <c r="C17" s="250">
        <v>2734564</v>
      </c>
      <c r="D17" s="250">
        <v>2664072</v>
      </c>
      <c r="E17" s="250">
        <v>2578047</v>
      </c>
      <c r="F17" s="249"/>
      <c r="H17" s="224" t="s">
        <v>174</v>
      </c>
    </row>
    <row r="18" spans="1:8" s="224" customFormat="1" x14ac:dyDescent="0.25">
      <c r="A18" s="235" t="s">
        <v>152</v>
      </c>
      <c r="C18" s="250">
        <v>2665850</v>
      </c>
      <c r="D18" s="250">
        <v>2695896</v>
      </c>
      <c r="E18" s="250">
        <v>2726152</v>
      </c>
      <c r="F18" s="249"/>
      <c r="H18" s="224" t="s">
        <v>174</v>
      </c>
    </row>
    <row r="19" spans="1:8" s="224" customFormat="1" x14ac:dyDescent="0.25">
      <c r="A19" s="235" t="s">
        <v>153</v>
      </c>
      <c r="C19" s="250">
        <v>2313160</v>
      </c>
      <c r="D19" s="250">
        <v>2387474</v>
      </c>
      <c r="E19" s="250">
        <v>2456212</v>
      </c>
      <c r="F19" s="249"/>
      <c r="H19" s="224" t="s">
        <v>174</v>
      </c>
    </row>
    <row r="20" spans="1:8" s="224" customFormat="1" x14ac:dyDescent="0.25">
      <c r="A20" s="235" t="s">
        <v>154</v>
      </c>
      <c r="C20" s="250">
        <v>1969181</v>
      </c>
      <c r="D20" s="250">
        <v>1995770</v>
      </c>
      <c r="E20" s="250">
        <v>2035754</v>
      </c>
      <c r="F20" s="249"/>
      <c r="H20" s="224" t="s">
        <v>174</v>
      </c>
    </row>
    <row r="21" spans="1:8" s="224" customFormat="1" x14ac:dyDescent="0.25">
      <c r="A21" s="235" t="s">
        <v>155</v>
      </c>
      <c r="C21" s="250">
        <v>1423187</v>
      </c>
      <c r="D21" s="250">
        <v>1533173</v>
      </c>
      <c r="E21" s="250">
        <v>1625256</v>
      </c>
      <c r="F21" s="249"/>
      <c r="H21" s="224" t="s">
        <v>174</v>
      </c>
    </row>
    <row r="22" spans="1:8" s="224" customFormat="1" x14ac:dyDescent="0.25">
      <c r="A22" s="235" t="s">
        <v>156</v>
      </c>
      <c r="C22" s="250">
        <v>1014301</v>
      </c>
      <c r="D22" s="250">
        <v>1057613</v>
      </c>
      <c r="E22" s="250">
        <v>1109870</v>
      </c>
      <c r="F22" s="249"/>
      <c r="H22" s="224" t="s">
        <v>174</v>
      </c>
    </row>
    <row r="23" spans="1:8" s="224" customFormat="1" x14ac:dyDescent="0.25">
      <c r="A23" s="235" t="s">
        <v>157</v>
      </c>
      <c r="C23" s="250">
        <v>742579</v>
      </c>
      <c r="D23" s="250">
        <v>751275</v>
      </c>
      <c r="E23" s="250">
        <v>765850</v>
      </c>
      <c r="F23" s="249"/>
      <c r="H23" s="224" t="s">
        <v>174</v>
      </c>
    </row>
    <row r="24" spans="1:8" s="224" customFormat="1" x14ac:dyDescent="0.25">
      <c r="A24" s="235" t="s">
        <v>158</v>
      </c>
      <c r="C24" s="250">
        <v>480677</v>
      </c>
      <c r="D24" s="250">
        <v>493841</v>
      </c>
      <c r="E24" s="250">
        <v>504086</v>
      </c>
      <c r="F24" s="249"/>
      <c r="H24" s="224" t="s">
        <v>174</v>
      </c>
    </row>
    <row r="25" spans="1:8" s="224" customFormat="1" x14ac:dyDescent="0.25">
      <c r="A25" s="235" t="s">
        <v>159</v>
      </c>
      <c r="C25" s="250">
        <v>223290</v>
      </c>
      <c r="D25" s="250">
        <v>230184</v>
      </c>
      <c r="E25" s="250">
        <v>237609</v>
      </c>
      <c r="F25" s="249"/>
      <c r="H25" s="224" t="s">
        <v>174</v>
      </c>
    </row>
    <row r="26" spans="1:8" s="224" customFormat="1" x14ac:dyDescent="0.25">
      <c r="A26" s="235" t="s">
        <v>165</v>
      </c>
      <c r="C26" s="250">
        <v>59110</v>
      </c>
      <c r="D26" s="250">
        <v>64914</v>
      </c>
      <c r="E26" s="250">
        <v>69827</v>
      </c>
      <c r="F26" s="249"/>
      <c r="H26" s="224" t="s">
        <v>174</v>
      </c>
    </row>
    <row r="27" spans="1:8" s="224" customFormat="1" x14ac:dyDescent="0.25">
      <c r="A27" s="235" t="s">
        <v>160</v>
      </c>
      <c r="C27" s="250">
        <v>8643</v>
      </c>
      <c r="D27" s="250">
        <v>9197</v>
      </c>
      <c r="E27" s="250">
        <v>9968</v>
      </c>
      <c r="F27" s="249"/>
      <c r="H27" s="224" t="s">
        <v>174</v>
      </c>
    </row>
    <row r="28" spans="1:8" s="224" customFormat="1" ht="18" thickBot="1" x14ac:dyDescent="0.35">
      <c r="A28" s="285" t="s">
        <v>143</v>
      </c>
      <c r="C28" s="249"/>
      <c r="D28" s="249"/>
      <c r="E28" s="249"/>
      <c r="F28" s="249"/>
    </row>
    <row r="29" spans="1:8" s="224" customFormat="1" ht="15.75" thickTop="1" x14ac:dyDescent="0.25">
      <c r="A29" s="235" t="s">
        <v>232</v>
      </c>
      <c r="C29" s="250">
        <v>84063</v>
      </c>
      <c r="D29" s="249">
        <v>86644</v>
      </c>
      <c r="E29" s="249"/>
      <c r="F29" s="249"/>
      <c r="H29" s="231" t="s">
        <v>236</v>
      </c>
    </row>
    <row r="30" spans="1:8" s="224" customFormat="1" x14ac:dyDescent="0.25">
      <c r="A30" s="235" t="s">
        <v>235</v>
      </c>
      <c r="C30" s="272">
        <f>SUM(C91+C152+C213+C274+C335+C396+C518+C579+C640+C701)</f>
        <v>4786</v>
      </c>
      <c r="D30" s="272">
        <f>SUM(D91+D152+D213+D274+D335+D396+D518+D579+D640+D701)</f>
        <v>5212</v>
      </c>
      <c r="E30" s="249"/>
      <c r="F30" s="249"/>
      <c r="H30" s="224" t="s">
        <v>238</v>
      </c>
    </row>
    <row r="31" spans="1:8" s="224" customFormat="1" ht="18" thickBot="1" x14ac:dyDescent="0.35">
      <c r="A31" s="285" t="s">
        <v>118</v>
      </c>
      <c r="C31" s="249"/>
      <c r="D31" s="249"/>
      <c r="E31" s="249"/>
      <c r="F31" s="249"/>
    </row>
    <row r="32" spans="1:8" s="224" customFormat="1" ht="15.75" thickTop="1" x14ac:dyDescent="0.25">
      <c r="A32" s="235" t="s">
        <v>122</v>
      </c>
      <c r="C32" s="230">
        <v>267213</v>
      </c>
      <c r="D32" s="249">
        <v>276689</v>
      </c>
      <c r="E32" s="249"/>
      <c r="F32" s="249"/>
      <c r="H32" s="231" t="s">
        <v>188</v>
      </c>
    </row>
    <row r="33" spans="1:8" s="224" customFormat="1" x14ac:dyDescent="0.25">
      <c r="A33" s="235" t="s">
        <v>123</v>
      </c>
      <c r="C33" s="255">
        <f>(C32/C7)*100000</f>
        <v>740.00774367135148</v>
      </c>
      <c r="D33" s="255">
        <f>(D32/D7)*100000</f>
        <v>757.2166684710686</v>
      </c>
      <c r="E33" s="256"/>
      <c r="F33" s="256"/>
      <c r="H33" s="224" t="s">
        <v>175</v>
      </c>
    </row>
    <row r="34" spans="1:8" s="224" customFormat="1" ht="15.75" thickBot="1" x14ac:dyDescent="0.3">
      <c r="A34" s="284" t="s">
        <v>139</v>
      </c>
      <c r="C34" s="249"/>
      <c r="D34" s="249"/>
      <c r="E34" s="249"/>
      <c r="F34" s="249"/>
    </row>
    <row r="35" spans="1:8" x14ac:dyDescent="0.25">
      <c r="A35" s="235" t="s">
        <v>136</v>
      </c>
      <c r="D35" s="249">
        <f>'Canada 2016-2017'!G8</f>
        <v>2704</v>
      </c>
      <c r="H35" s="231" t="s">
        <v>176</v>
      </c>
    </row>
    <row r="36" spans="1:8" x14ac:dyDescent="0.25">
      <c r="A36" s="237" t="s">
        <v>137</v>
      </c>
      <c r="C36" s="256"/>
      <c r="D36" s="255">
        <f>(D35/D7)*100000</f>
        <v>7.4000551939027925</v>
      </c>
      <c r="E36" s="256"/>
      <c r="F36" s="256"/>
      <c r="H36" t="s">
        <v>175</v>
      </c>
    </row>
    <row r="37" spans="1:8" x14ac:dyDescent="0.25">
      <c r="A37" s="243" t="s">
        <v>138</v>
      </c>
      <c r="C37" s="256"/>
      <c r="D37" s="259">
        <f>(D35/D32)</f>
        <v>9.7727050948899306E-3</v>
      </c>
      <c r="E37" s="256"/>
      <c r="F37" s="256"/>
      <c r="H37" t="s">
        <v>175</v>
      </c>
    </row>
    <row r="38" spans="1:8" s="224" customFormat="1" ht="15.75" thickBot="1" x14ac:dyDescent="0.3">
      <c r="A38" s="284" t="s">
        <v>124</v>
      </c>
      <c r="C38" s="249"/>
      <c r="D38" s="249"/>
      <c r="E38" s="249"/>
      <c r="F38" s="249"/>
    </row>
    <row r="39" spans="1:8" s="224" customFormat="1" x14ac:dyDescent="0.25">
      <c r="A39" s="244" t="s">
        <v>125</v>
      </c>
      <c r="C39" s="230">
        <v>3974</v>
      </c>
      <c r="D39" s="251" t="s">
        <v>56</v>
      </c>
      <c r="E39" s="249"/>
      <c r="F39" s="249"/>
      <c r="H39" s="236" t="s">
        <v>191</v>
      </c>
    </row>
    <row r="40" spans="1:8" s="224" customFormat="1" x14ac:dyDescent="0.25">
      <c r="A40" s="245" t="s">
        <v>128</v>
      </c>
      <c r="C40" s="255">
        <f>(C39/C7)*100000</f>
        <v>11.005418049832722</v>
      </c>
      <c r="D40" s="248"/>
      <c r="E40" s="248"/>
      <c r="F40" s="248"/>
      <c r="H40" s="258" t="s">
        <v>175</v>
      </c>
    </row>
    <row r="41" spans="1:8" s="224" customFormat="1" x14ac:dyDescent="0.25">
      <c r="A41" s="245" t="s">
        <v>126</v>
      </c>
      <c r="C41" s="257">
        <f>(C39/C32)</f>
        <v>1.4872030926639048E-2</v>
      </c>
      <c r="D41" s="248"/>
      <c r="E41" s="248"/>
      <c r="F41" s="248"/>
      <c r="H41" s="258" t="s">
        <v>175</v>
      </c>
    </row>
    <row r="42" spans="1:8" s="224" customFormat="1" ht="15.75" thickBot="1" x14ac:dyDescent="0.3">
      <c r="A42" s="284" t="s">
        <v>129</v>
      </c>
      <c r="C42" s="249"/>
      <c r="D42" s="249"/>
      <c r="E42" s="249"/>
      <c r="F42" s="249"/>
    </row>
    <row r="43" spans="1:8" s="224" customFormat="1" x14ac:dyDescent="0.25">
      <c r="A43" s="244" t="s">
        <v>130</v>
      </c>
      <c r="C43" s="178">
        <v>612</v>
      </c>
      <c r="D43" s="178">
        <v>660</v>
      </c>
      <c r="E43" s="249"/>
      <c r="F43" s="249"/>
      <c r="H43" s="236" t="s">
        <v>193</v>
      </c>
    </row>
    <row r="44" spans="1:8" s="224" customFormat="1" x14ac:dyDescent="0.25">
      <c r="A44" s="245" t="s">
        <v>172</v>
      </c>
      <c r="C44" s="178">
        <v>1.69</v>
      </c>
      <c r="D44" s="178">
        <v>1.8</v>
      </c>
      <c r="E44" s="249"/>
      <c r="F44" s="249"/>
      <c r="H44" s="258" t="s">
        <v>174</v>
      </c>
    </row>
    <row r="45" spans="1:8" s="224" customFormat="1" x14ac:dyDescent="0.25">
      <c r="A45" s="245" t="s">
        <v>132</v>
      </c>
      <c r="C45" s="257">
        <f>(C43/C32)</f>
        <v>2.2903077320339952E-3</v>
      </c>
      <c r="D45" s="257">
        <f>(D43/D32)</f>
        <v>2.38534961635627E-3</v>
      </c>
      <c r="E45" s="249"/>
      <c r="F45" s="249"/>
      <c r="H45" s="258" t="s">
        <v>175</v>
      </c>
    </row>
    <row r="46" spans="1:8" s="224" customFormat="1" ht="15.75" thickBot="1" x14ac:dyDescent="0.3">
      <c r="A46" s="286" t="s">
        <v>133</v>
      </c>
      <c r="C46" s="249"/>
      <c r="D46" s="249"/>
      <c r="E46" s="249"/>
      <c r="F46" s="249"/>
    </row>
    <row r="47" spans="1:8" s="224" customFormat="1" x14ac:dyDescent="0.25">
      <c r="A47" s="245" t="s">
        <v>167</v>
      </c>
      <c r="C47" s="230">
        <v>79084</v>
      </c>
      <c r="D47" s="276" t="s">
        <v>56</v>
      </c>
      <c r="E47" s="249"/>
      <c r="F47" s="249"/>
      <c r="H47" s="236" t="s">
        <v>180</v>
      </c>
    </row>
    <row r="48" spans="1:8" s="224" customFormat="1" x14ac:dyDescent="0.25">
      <c r="A48" s="245" t="s">
        <v>171</v>
      </c>
      <c r="C48" s="247">
        <f>(C47/C7)*100000</f>
        <v>219.011696289122</v>
      </c>
      <c r="D48" s="275"/>
      <c r="E48" s="249"/>
      <c r="F48" s="249"/>
      <c r="H48" s="258" t="s">
        <v>175</v>
      </c>
    </row>
    <row r="49" spans="1:8" s="224" customFormat="1" x14ac:dyDescent="0.25">
      <c r="A49" s="245" t="s">
        <v>166</v>
      </c>
      <c r="C49" s="257">
        <f>C47/C32</f>
        <v>0.29595865470617072</v>
      </c>
      <c r="D49" s="275"/>
      <c r="E49" s="249"/>
      <c r="F49" s="249"/>
      <c r="H49" s="258" t="s">
        <v>175</v>
      </c>
    </row>
    <row r="50" spans="1:8" s="224" customFormat="1" x14ac:dyDescent="0.25">
      <c r="A50" s="245" t="s">
        <v>177</v>
      </c>
      <c r="C50" s="230">
        <v>69576</v>
      </c>
      <c r="D50" s="276" t="s">
        <v>56</v>
      </c>
      <c r="E50" s="249"/>
      <c r="F50" s="249"/>
      <c r="H50" s="236" t="s">
        <v>180</v>
      </c>
    </row>
    <row r="51" spans="1:8" s="224" customFormat="1" x14ac:dyDescent="0.25">
      <c r="A51" s="245" t="s">
        <v>178</v>
      </c>
      <c r="C51" s="247">
        <f>(C50/C7)*100000</f>
        <v>192.68066588705622</v>
      </c>
      <c r="D51" s="275"/>
      <c r="E51" s="249"/>
      <c r="F51" s="249"/>
      <c r="H51" s="258" t="s">
        <v>175</v>
      </c>
    </row>
    <row r="52" spans="1:8" s="224" customFormat="1" x14ac:dyDescent="0.25">
      <c r="A52" s="245" t="s">
        <v>179</v>
      </c>
      <c r="C52" s="257">
        <f>C50/C32</f>
        <v>0.26037655353594324</v>
      </c>
      <c r="D52" s="275"/>
      <c r="E52" s="249"/>
      <c r="F52" s="249"/>
      <c r="H52" s="258" t="s">
        <v>175</v>
      </c>
    </row>
    <row r="53" spans="1:8" s="224" customFormat="1" x14ac:dyDescent="0.25">
      <c r="A53" s="245" t="s">
        <v>181</v>
      </c>
      <c r="C53" s="246">
        <v>13551</v>
      </c>
      <c r="D53" s="276" t="s">
        <v>56</v>
      </c>
      <c r="E53" s="249"/>
      <c r="F53" s="249"/>
      <c r="H53" s="236" t="s">
        <v>180</v>
      </c>
    </row>
    <row r="54" spans="1:8" s="224" customFormat="1" x14ac:dyDescent="0.25">
      <c r="A54" s="245" t="s">
        <v>182</v>
      </c>
      <c r="C54" s="247">
        <f>(C53/C7)*100000</f>
        <v>37.527533969120086</v>
      </c>
      <c r="D54" s="275"/>
      <c r="E54" s="249"/>
      <c r="F54" s="249"/>
      <c r="H54" s="258" t="s">
        <v>175</v>
      </c>
    </row>
    <row r="55" spans="1:8" s="224" customFormat="1" x14ac:dyDescent="0.25">
      <c r="A55" s="245" t="s">
        <v>183</v>
      </c>
      <c r="C55" s="257">
        <f>C53/C32</f>
        <v>5.071235306665469E-2</v>
      </c>
      <c r="D55" s="275"/>
      <c r="E55" s="249"/>
      <c r="F55" s="249"/>
      <c r="H55" s="258" t="s">
        <v>175</v>
      </c>
    </row>
    <row r="56" spans="1:8" s="224" customFormat="1" x14ac:dyDescent="0.25">
      <c r="A56" s="245" t="s">
        <v>184</v>
      </c>
      <c r="C56" s="230">
        <v>12293</v>
      </c>
      <c r="D56" s="276" t="s">
        <v>56</v>
      </c>
      <c r="E56" s="249"/>
      <c r="F56" s="249"/>
      <c r="H56" s="236" t="s">
        <v>180</v>
      </c>
    </row>
    <row r="57" spans="1:8" s="224" customFormat="1" x14ac:dyDescent="0.25">
      <c r="A57" s="245" t="s">
        <v>185</v>
      </c>
      <c r="C57" s="247">
        <f>(C56/C7)*100000</f>
        <v>34.043684973979275</v>
      </c>
      <c r="D57" s="275"/>
      <c r="E57" s="249"/>
      <c r="F57" s="249"/>
      <c r="H57" s="258" t="s">
        <v>175</v>
      </c>
    </row>
    <row r="58" spans="1:8" s="224" customFormat="1" x14ac:dyDescent="0.25">
      <c r="A58" s="245" t="s">
        <v>186</v>
      </c>
      <c r="C58" s="257">
        <f>C56/C32</f>
        <v>4.6004498284140369E-2</v>
      </c>
      <c r="D58" s="275"/>
      <c r="E58" s="249"/>
      <c r="F58" s="249"/>
      <c r="H58" s="258" t="s">
        <v>175</v>
      </c>
    </row>
    <row r="59" spans="1:8" s="224" customFormat="1" x14ac:dyDescent="0.25">
      <c r="A59" s="245" t="s">
        <v>168</v>
      </c>
      <c r="C59" s="230">
        <v>6587</v>
      </c>
      <c r="D59" s="276" t="s">
        <v>56</v>
      </c>
      <c r="E59" s="249"/>
      <c r="F59" s="249"/>
      <c r="H59" s="231" t="s">
        <v>173</v>
      </c>
    </row>
    <row r="60" spans="1:8" s="224" customFormat="1" x14ac:dyDescent="0.25">
      <c r="A60" s="245" t="s">
        <v>170</v>
      </c>
      <c r="C60" s="247">
        <f>(C59/C7)*100000</f>
        <v>18.24174350635333</v>
      </c>
      <c r="D60" s="277"/>
      <c r="E60" s="178"/>
      <c r="F60" s="249"/>
      <c r="H60" s="258" t="s">
        <v>175</v>
      </c>
    </row>
    <row r="61" spans="1:8" s="224" customFormat="1" x14ac:dyDescent="0.25">
      <c r="A61" s="245" t="s">
        <v>169</v>
      </c>
      <c r="C61" s="257">
        <f>C59/C32</f>
        <v>2.4650746782529293E-2</v>
      </c>
      <c r="D61" s="275"/>
      <c r="E61" s="249"/>
      <c r="F61" s="249"/>
      <c r="H61" s="258" t="s">
        <v>175</v>
      </c>
    </row>
    <row r="62" spans="1:8" s="224" customFormat="1" x14ac:dyDescent="0.25">
      <c r="A62" s="245" t="s">
        <v>198</v>
      </c>
      <c r="C62" s="230">
        <v>1898</v>
      </c>
      <c r="D62" s="276" t="s">
        <v>56</v>
      </c>
      <c r="E62" s="249"/>
      <c r="F62" s="249"/>
      <c r="H62" s="231" t="s">
        <v>197</v>
      </c>
    </row>
    <row r="63" spans="1:8" s="224" customFormat="1" x14ac:dyDescent="0.25">
      <c r="A63" s="245" t="s">
        <v>199</v>
      </c>
      <c r="C63" s="255">
        <v>5.2</v>
      </c>
      <c r="D63" s="249"/>
      <c r="E63" s="249"/>
      <c r="F63" s="249"/>
      <c r="H63" s="231" t="s">
        <v>196</v>
      </c>
    </row>
    <row r="64" spans="1:8" s="224" customFormat="1" x14ac:dyDescent="0.25">
      <c r="A64" s="245" t="s">
        <v>200</v>
      </c>
      <c r="C64" s="257">
        <f>C62/C32</f>
        <v>7.1029478356217698E-3</v>
      </c>
      <c r="D64" s="249"/>
      <c r="E64" s="249"/>
      <c r="F64" s="249"/>
      <c r="H64" s="258" t="s">
        <v>175</v>
      </c>
    </row>
    <row r="65" spans="1:8" s="224" customFormat="1" x14ac:dyDescent="0.25">
      <c r="A65" s="245"/>
      <c r="C65" s="249"/>
      <c r="D65" s="249"/>
      <c r="E65" s="249"/>
      <c r="F65" s="249"/>
    </row>
    <row r="66" spans="1:8" s="224" customFormat="1" ht="20.25" thickBot="1" x14ac:dyDescent="0.3">
      <c r="A66" s="240" t="s">
        <v>7</v>
      </c>
      <c r="C66" s="249"/>
      <c r="D66" s="249"/>
      <c r="E66" s="249"/>
      <c r="F66" s="249"/>
    </row>
    <row r="67" spans="1:8" s="224" customFormat="1" ht="18.75" thickTop="1" thickBot="1" x14ac:dyDescent="0.35">
      <c r="A67" s="285" t="s">
        <v>117</v>
      </c>
      <c r="C67" s="249"/>
      <c r="D67" s="249"/>
      <c r="E67" s="249"/>
      <c r="F67" s="249"/>
    </row>
    <row r="68" spans="1:8" s="224" customFormat="1" ht="15.75" thickTop="1" x14ac:dyDescent="0.25">
      <c r="A68" s="235" t="s">
        <v>140</v>
      </c>
      <c r="C68" s="249">
        <v>4859250</v>
      </c>
      <c r="D68" s="249">
        <v>4922152</v>
      </c>
      <c r="E68" s="249">
        <v>4991687</v>
      </c>
      <c r="F68" s="249"/>
      <c r="H68" s="236" t="s">
        <v>187</v>
      </c>
    </row>
    <row r="69" spans="1:8" s="224" customFormat="1" x14ac:dyDescent="0.25">
      <c r="A69" s="235" t="s">
        <v>141</v>
      </c>
      <c r="C69" s="249">
        <v>2405364</v>
      </c>
      <c r="D69" s="249">
        <v>2435442</v>
      </c>
      <c r="E69" s="249">
        <v>2470926</v>
      </c>
      <c r="F69" s="249"/>
      <c r="H69" s="224" t="s">
        <v>174</v>
      </c>
    </row>
    <row r="70" spans="1:8" s="224" customFormat="1" x14ac:dyDescent="0.25">
      <c r="A70" s="235" t="s">
        <v>142</v>
      </c>
      <c r="C70" s="249">
        <v>2453886</v>
      </c>
      <c r="D70" s="249">
        <v>2486710</v>
      </c>
      <c r="E70" s="249">
        <v>2520761</v>
      </c>
      <c r="F70" s="249"/>
      <c r="H70" s="224" t="s">
        <v>174</v>
      </c>
    </row>
    <row r="71" spans="1:8" s="224" customFormat="1" x14ac:dyDescent="0.25">
      <c r="A71" s="235" t="s">
        <v>144</v>
      </c>
      <c r="C71" s="250">
        <v>272298</v>
      </c>
      <c r="D71" s="249">
        <v>274727</v>
      </c>
      <c r="E71" s="249">
        <v>278449</v>
      </c>
      <c r="F71" s="249"/>
      <c r="H71" s="224" t="s">
        <v>174</v>
      </c>
    </row>
    <row r="72" spans="1:8" x14ac:dyDescent="0.25">
      <c r="A72" s="235" t="s">
        <v>145</v>
      </c>
      <c r="C72" s="250">
        <v>316999</v>
      </c>
      <c r="D72" s="250">
        <v>318623</v>
      </c>
      <c r="E72" s="249">
        <v>326304</v>
      </c>
      <c r="H72" s="224" t="s">
        <v>174</v>
      </c>
    </row>
    <row r="73" spans="1:8" x14ac:dyDescent="0.25">
      <c r="A73" s="235" t="s">
        <v>146</v>
      </c>
      <c r="C73" s="250">
        <v>338830</v>
      </c>
      <c r="D73" s="250">
        <v>343437</v>
      </c>
      <c r="E73" s="249">
        <v>348003</v>
      </c>
      <c r="H73" s="224" t="s">
        <v>174</v>
      </c>
    </row>
    <row r="74" spans="1:8" x14ac:dyDescent="0.25">
      <c r="A74" s="235" t="s">
        <v>147</v>
      </c>
      <c r="C74" s="250">
        <v>343291</v>
      </c>
      <c r="D74" s="250">
        <v>348958</v>
      </c>
      <c r="E74" s="249">
        <v>355796</v>
      </c>
      <c r="H74" s="224" t="s">
        <v>174</v>
      </c>
    </row>
    <row r="75" spans="1:8" x14ac:dyDescent="0.25">
      <c r="A75" s="235" t="s">
        <v>148</v>
      </c>
      <c r="C75" s="250">
        <v>314756</v>
      </c>
      <c r="D75" s="250">
        <v>325055</v>
      </c>
      <c r="E75" s="249">
        <v>337164</v>
      </c>
      <c r="H75" s="224" t="s">
        <v>174</v>
      </c>
    </row>
    <row r="76" spans="1:8" x14ac:dyDescent="0.25">
      <c r="A76" s="235" t="s">
        <v>149</v>
      </c>
      <c r="C76" s="250">
        <v>310990</v>
      </c>
      <c r="D76" s="250">
        <v>309749</v>
      </c>
      <c r="E76" s="249">
        <v>310564</v>
      </c>
      <c r="H76" s="224" t="s">
        <v>174</v>
      </c>
    </row>
    <row r="77" spans="1:8" x14ac:dyDescent="0.25">
      <c r="A77" s="235" t="s">
        <v>150</v>
      </c>
      <c r="C77" s="250">
        <v>342166</v>
      </c>
      <c r="D77" s="250">
        <v>340440</v>
      </c>
      <c r="E77" s="249">
        <v>336228</v>
      </c>
      <c r="H77" s="224" t="s">
        <v>174</v>
      </c>
    </row>
    <row r="78" spans="1:8" x14ac:dyDescent="0.25">
      <c r="A78" s="235" t="s">
        <v>151</v>
      </c>
      <c r="C78" s="250">
        <v>372349</v>
      </c>
      <c r="D78" s="250">
        <v>363562</v>
      </c>
      <c r="E78" s="249">
        <v>352933</v>
      </c>
      <c r="H78" s="224" t="s">
        <v>174</v>
      </c>
    </row>
    <row r="79" spans="1:8" x14ac:dyDescent="0.25">
      <c r="A79" s="235" t="s">
        <v>152</v>
      </c>
      <c r="C79" s="250">
        <v>368163</v>
      </c>
      <c r="D79" s="250">
        <v>371534</v>
      </c>
      <c r="E79" s="249">
        <v>374912</v>
      </c>
      <c r="H79" s="224" t="s">
        <v>174</v>
      </c>
    </row>
    <row r="80" spans="1:8" x14ac:dyDescent="0.25">
      <c r="A80" s="235" t="s">
        <v>153</v>
      </c>
      <c r="C80" s="250">
        <v>330603</v>
      </c>
      <c r="D80" s="250">
        <v>339324</v>
      </c>
      <c r="E80" s="249">
        <v>347541</v>
      </c>
      <c r="H80" s="224" t="s">
        <v>174</v>
      </c>
    </row>
    <row r="81" spans="1:15" x14ac:dyDescent="0.25">
      <c r="A81" s="235" t="s">
        <v>154</v>
      </c>
      <c r="C81" s="250">
        <v>287977</v>
      </c>
      <c r="D81" s="250">
        <v>292387</v>
      </c>
      <c r="E81" s="249">
        <v>297853</v>
      </c>
      <c r="H81" s="224" t="s">
        <v>174</v>
      </c>
    </row>
    <row r="82" spans="1:15" x14ac:dyDescent="0.25">
      <c r="A82" s="235" t="s">
        <v>155</v>
      </c>
      <c r="C82" s="250">
        <v>201641</v>
      </c>
      <c r="D82" s="250">
        <v>219298</v>
      </c>
      <c r="E82" s="249">
        <v>234106</v>
      </c>
      <c r="G82" s="230"/>
      <c r="H82" s="224" t="s">
        <v>174</v>
      </c>
    </row>
    <row r="83" spans="1:15" x14ac:dyDescent="0.25">
      <c r="A83" s="235" t="s">
        <v>156</v>
      </c>
      <c r="C83" s="250">
        <v>142980</v>
      </c>
      <c r="D83" s="250">
        <v>149235</v>
      </c>
      <c r="E83" s="249">
        <v>157411</v>
      </c>
      <c r="H83" s="224" t="s">
        <v>174</v>
      </c>
    </row>
    <row r="84" spans="1:15" x14ac:dyDescent="0.25">
      <c r="A84" s="235" t="s">
        <v>157</v>
      </c>
      <c r="C84" s="250">
        <v>103914</v>
      </c>
      <c r="D84" s="250">
        <v>105615</v>
      </c>
      <c r="E84" s="250">
        <v>107811</v>
      </c>
      <c r="H84" s="224" t="s">
        <v>174</v>
      </c>
    </row>
    <row r="85" spans="1:15" x14ac:dyDescent="0.25">
      <c r="A85" s="235" t="s">
        <v>158</v>
      </c>
      <c r="C85" s="250">
        <v>67258</v>
      </c>
      <c r="D85" s="250">
        <v>68876</v>
      </c>
      <c r="E85" s="250">
        <v>70556</v>
      </c>
      <c r="H85" s="224" t="s">
        <v>174</v>
      </c>
    </row>
    <row r="86" spans="1:15" x14ac:dyDescent="0.25">
      <c r="A86" s="235" t="s">
        <v>159</v>
      </c>
      <c r="C86" s="250">
        <v>31319</v>
      </c>
      <c r="D86" s="250">
        <v>32186</v>
      </c>
      <c r="E86" s="250">
        <v>33097</v>
      </c>
      <c r="H86" s="224" t="s">
        <v>174</v>
      </c>
    </row>
    <row r="87" spans="1:15" x14ac:dyDescent="0.25">
      <c r="A87" s="235" t="s">
        <v>165</v>
      </c>
      <c r="C87" s="250">
        <v>9169</v>
      </c>
      <c r="D87" s="250">
        <v>9760</v>
      </c>
      <c r="E87" s="250">
        <v>10354</v>
      </c>
      <c r="H87" s="224" t="s">
        <v>174</v>
      </c>
    </row>
    <row r="88" spans="1:15" x14ac:dyDescent="0.25">
      <c r="A88" s="235" t="s">
        <v>160</v>
      </c>
      <c r="C88" s="250">
        <v>1371</v>
      </c>
      <c r="D88" s="250">
        <v>1394</v>
      </c>
      <c r="E88" s="250">
        <v>1537</v>
      </c>
      <c r="H88" s="224" t="s">
        <v>174</v>
      </c>
    </row>
    <row r="89" spans="1:15" s="224" customFormat="1" ht="18" thickBot="1" x14ac:dyDescent="0.35">
      <c r="A89" s="285" t="s">
        <v>234</v>
      </c>
      <c r="C89" s="249"/>
      <c r="D89" s="249"/>
      <c r="E89" s="249"/>
      <c r="F89" s="249"/>
    </row>
    <row r="90" spans="1:15" ht="15.75" thickTop="1" x14ac:dyDescent="0.25">
      <c r="A90" s="235" t="s">
        <v>232</v>
      </c>
      <c r="C90" s="272">
        <v>12187</v>
      </c>
      <c r="D90" s="272">
        <v>12594</v>
      </c>
      <c r="H90" s="231" t="s">
        <v>217</v>
      </c>
      <c r="O90" s="231" t="s">
        <v>218</v>
      </c>
    </row>
    <row r="91" spans="1:15" x14ac:dyDescent="0.25">
      <c r="A91" s="235" t="s">
        <v>235</v>
      </c>
      <c r="C91" s="249">
        <v>385</v>
      </c>
      <c r="D91" s="249">
        <v>418</v>
      </c>
      <c r="H91" s="236" t="s">
        <v>237</v>
      </c>
    </row>
    <row r="92" spans="1:15" s="224" customFormat="1" ht="18" thickBot="1" x14ac:dyDescent="0.35">
      <c r="A92" s="285" t="s">
        <v>118</v>
      </c>
      <c r="C92" s="249"/>
      <c r="D92" s="249"/>
      <c r="E92" s="249"/>
      <c r="F92" s="249"/>
    </row>
    <row r="93" spans="1:15" ht="15.75" thickTop="1" x14ac:dyDescent="0.25">
      <c r="A93" s="235" t="s">
        <v>122</v>
      </c>
      <c r="C93" s="246">
        <v>36627</v>
      </c>
      <c r="D93" s="246">
        <v>38481</v>
      </c>
      <c r="H93" s="231" t="s">
        <v>188</v>
      </c>
    </row>
    <row r="94" spans="1:15" x14ac:dyDescent="0.25">
      <c r="A94" s="235" t="s">
        <v>123</v>
      </c>
      <c r="C94" s="255">
        <f>(C93/C68)*100000</f>
        <v>753.75829603333852</v>
      </c>
      <c r="D94" s="255">
        <f>(D93/D68)*100000</f>
        <v>781.79219170801707</v>
      </c>
      <c r="H94" t="s">
        <v>175</v>
      </c>
    </row>
    <row r="95" spans="1:15" ht="15.75" thickBot="1" x14ac:dyDescent="0.3">
      <c r="A95" s="286" t="s">
        <v>139</v>
      </c>
    </row>
    <row r="96" spans="1:15" s="224" customFormat="1" x14ac:dyDescent="0.25">
      <c r="A96" s="235" t="s">
        <v>136</v>
      </c>
      <c r="C96" s="249"/>
      <c r="D96" s="249">
        <f>BC!G7</f>
        <v>677</v>
      </c>
      <c r="E96" s="249"/>
      <c r="F96" s="249"/>
      <c r="H96" s="231" t="s">
        <v>176</v>
      </c>
    </row>
    <row r="97" spans="1:8" x14ac:dyDescent="0.25">
      <c r="A97" s="237" t="s">
        <v>137</v>
      </c>
      <c r="D97" s="255">
        <f>(D96/D68)*100000</f>
        <v>13.754146560285013</v>
      </c>
      <c r="H97" t="s">
        <v>175</v>
      </c>
    </row>
    <row r="98" spans="1:8" s="224" customFormat="1" x14ac:dyDescent="0.25">
      <c r="A98" s="243" t="s">
        <v>138</v>
      </c>
      <c r="C98" s="249"/>
      <c r="D98" s="257">
        <f>(677/D93)</f>
        <v>1.7593097892466412E-2</v>
      </c>
      <c r="E98" s="249"/>
      <c r="F98" s="249"/>
      <c r="H98" s="224" t="s">
        <v>175</v>
      </c>
    </row>
    <row r="99" spans="1:8" s="224" customFormat="1" ht="15.75" thickBot="1" x14ac:dyDescent="0.3">
      <c r="A99" s="286" t="s">
        <v>124</v>
      </c>
      <c r="C99" s="249"/>
      <c r="D99" s="249"/>
      <c r="E99" s="249"/>
      <c r="F99" s="249"/>
    </row>
    <row r="100" spans="1:8" x14ac:dyDescent="0.25">
      <c r="A100" s="244" t="s">
        <v>125</v>
      </c>
      <c r="C100" s="249">
        <f>(C101*C68)/100000</f>
        <v>490.78424999999999</v>
      </c>
      <c r="D100" s="249">
        <f>(D101*D68)/100000</f>
        <v>428.22722399999998</v>
      </c>
      <c r="H100" t="s">
        <v>175</v>
      </c>
    </row>
    <row r="101" spans="1:8" x14ac:dyDescent="0.25">
      <c r="A101" s="245" t="s">
        <v>128</v>
      </c>
      <c r="C101" s="178">
        <v>10.1</v>
      </c>
      <c r="D101" s="178">
        <v>8.6999999999999993</v>
      </c>
      <c r="H101" s="236" t="s">
        <v>192</v>
      </c>
    </row>
    <row r="102" spans="1:8" s="224" customFormat="1" x14ac:dyDescent="0.25">
      <c r="A102" s="245" t="s">
        <v>126</v>
      </c>
      <c r="C102" s="257">
        <f>C100/C93</f>
        <v>1.3399520845278073E-2</v>
      </c>
      <c r="D102" s="257">
        <f>D100/D93</f>
        <v>1.1128276915880564E-2</v>
      </c>
      <c r="E102" s="249"/>
      <c r="F102" s="249"/>
      <c r="H102" s="224" t="s">
        <v>175</v>
      </c>
    </row>
    <row r="103" spans="1:8" s="224" customFormat="1" ht="15.75" thickBot="1" x14ac:dyDescent="0.3">
      <c r="A103" s="286" t="s">
        <v>129</v>
      </c>
      <c r="C103" s="249"/>
      <c r="D103" s="249"/>
      <c r="E103" s="249"/>
      <c r="F103" s="249"/>
    </row>
    <row r="104" spans="1:8" x14ac:dyDescent="0.25">
      <c r="A104" s="244" t="s">
        <v>130</v>
      </c>
      <c r="C104" s="178">
        <v>88</v>
      </c>
      <c r="D104" s="178">
        <v>118</v>
      </c>
      <c r="H104" s="236" t="s">
        <v>193</v>
      </c>
    </row>
    <row r="105" spans="1:8" x14ac:dyDescent="0.25">
      <c r="A105" s="245" t="s">
        <v>131</v>
      </c>
      <c r="C105" s="178">
        <v>1.85</v>
      </c>
      <c r="D105" s="178">
        <v>2.4500000000000002</v>
      </c>
      <c r="H105" s="224" t="s">
        <v>174</v>
      </c>
    </row>
    <row r="106" spans="1:8" s="224" customFormat="1" x14ac:dyDescent="0.25">
      <c r="A106" s="245" t="s">
        <v>132</v>
      </c>
      <c r="C106" s="257">
        <f>(C104/C93)</f>
        <v>2.4025991754716468E-3</v>
      </c>
      <c r="D106" s="257">
        <f>(D104/D93)</f>
        <v>3.0664483771211766E-3</v>
      </c>
      <c r="E106" s="249"/>
      <c r="F106" s="249"/>
      <c r="H106" s="224" t="s">
        <v>175</v>
      </c>
    </row>
    <row r="107" spans="1:8" s="224" customFormat="1" ht="15.75" thickBot="1" x14ac:dyDescent="0.3">
      <c r="A107" s="286" t="s">
        <v>133</v>
      </c>
      <c r="C107" s="249"/>
      <c r="D107" s="249"/>
      <c r="E107" s="249"/>
      <c r="F107" s="249"/>
    </row>
    <row r="108" spans="1:8" x14ac:dyDescent="0.25">
      <c r="A108" s="245" t="s">
        <v>167</v>
      </c>
      <c r="C108" s="246">
        <v>10245</v>
      </c>
      <c r="D108" s="246">
        <v>10518</v>
      </c>
      <c r="H108" s="236" t="s">
        <v>180</v>
      </c>
    </row>
    <row r="109" spans="1:8" x14ac:dyDescent="0.25">
      <c r="A109" s="245" t="s">
        <v>171</v>
      </c>
      <c r="C109" s="255">
        <f>(C108/C68)*100000</f>
        <v>210.83500540206822</v>
      </c>
      <c r="D109" s="255">
        <f>(D108/D68)*100000</f>
        <v>213.68702144915477</v>
      </c>
      <c r="H109" s="224" t="s">
        <v>175</v>
      </c>
    </row>
    <row r="110" spans="1:8" s="224" customFormat="1" x14ac:dyDescent="0.25">
      <c r="A110" s="245" t="s">
        <v>166</v>
      </c>
      <c r="C110" s="257">
        <f>(C108/C93)</f>
        <v>0.27971168809894342</v>
      </c>
      <c r="D110" s="257">
        <f>(D108/D93)</f>
        <v>0.27332969517424183</v>
      </c>
      <c r="E110" s="249"/>
      <c r="F110" s="249"/>
      <c r="H110" s="224" t="s">
        <v>175</v>
      </c>
    </row>
    <row r="111" spans="1:8" x14ac:dyDescent="0.25">
      <c r="A111" s="245" t="s">
        <v>177</v>
      </c>
      <c r="C111" s="246">
        <v>7070</v>
      </c>
      <c r="D111" s="246">
        <v>7301</v>
      </c>
      <c r="H111" s="236" t="s">
        <v>180</v>
      </c>
    </row>
    <row r="112" spans="1:8" x14ac:dyDescent="0.25">
      <c r="A112" s="245" t="s">
        <v>178</v>
      </c>
      <c r="C112" s="255">
        <f>(C111/C68)*100000</f>
        <v>145.49570406955806</v>
      </c>
      <c r="D112" s="255">
        <f>(D111/D68)*100000</f>
        <v>148.3294298916409</v>
      </c>
      <c r="H112" s="224" t="s">
        <v>175</v>
      </c>
    </row>
    <row r="113" spans="1:8" s="224" customFormat="1" x14ac:dyDescent="0.25">
      <c r="A113" s="245" t="s">
        <v>179</v>
      </c>
      <c r="C113" s="257">
        <f>C111/C93</f>
        <v>0.1930270019384607</v>
      </c>
      <c r="D113" s="257">
        <f>D111/D93</f>
        <v>0.18972999662170942</v>
      </c>
      <c r="E113" s="249"/>
      <c r="F113" s="249"/>
      <c r="H113" s="224" t="s">
        <v>175</v>
      </c>
    </row>
    <row r="114" spans="1:8" s="224" customFormat="1" x14ac:dyDescent="0.25">
      <c r="A114" s="245" t="s">
        <v>181</v>
      </c>
      <c r="C114" s="246">
        <v>2149</v>
      </c>
      <c r="D114" s="246">
        <v>2336</v>
      </c>
      <c r="E114" s="249"/>
      <c r="F114" s="249"/>
      <c r="H114" s="236" t="s">
        <v>180</v>
      </c>
    </row>
    <row r="115" spans="1:8" s="224" customFormat="1" x14ac:dyDescent="0.25">
      <c r="A115" s="245" t="s">
        <v>182</v>
      </c>
      <c r="C115" s="255">
        <f>(C114/C68)*100000</f>
        <v>44.224931831043882</v>
      </c>
      <c r="D115" s="255">
        <f>(D114/D68)*100000</f>
        <v>47.458916343908108</v>
      </c>
      <c r="E115" s="249"/>
      <c r="F115" s="249"/>
      <c r="H115" s="224" t="s">
        <v>175</v>
      </c>
    </row>
    <row r="116" spans="1:8" s="224" customFormat="1" x14ac:dyDescent="0.25">
      <c r="A116" s="245" t="s">
        <v>183</v>
      </c>
      <c r="C116" s="257">
        <f>C114/C93</f>
        <v>5.8672563955551912E-2</v>
      </c>
      <c r="D116" s="257">
        <f>D114/D93</f>
        <v>6.0705283126737869E-2</v>
      </c>
      <c r="E116" s="249"/>
      <c r="F116" s="249"/>
      <c r="H116" s="224" t="s">
        <v>175</v>
      </c>
    </row>
    <row r="117" spans="1:8" s="224" customFormat="1" x14ac:dyDescent="0.25">
      <c r="A117" s="245" t="s">
        <v>184</v>
      </c>
      <c r="C117" s="246">
        <v>1815</v>
      </c>
      <c r="D117" s="246">
        <v>1829</v>
      </c>
      <c r="E117" s="249"/>
      <c r="F117" s="249"/>
      <c r="H117" s="236" t="s">
        <v>180</v>
      </c>
    </row>
    <row r="118" spans="1:8" s="224" customFormat="1" x14ac:dyDescent="0.25">
      <c r="A118" s="245" t="s">
        <v>185</v>
      </c>
      <c r="C118" s="255">
        <f>(C117/C68)*100000</f>
        <v>37.351443123938878</v>
      </c>
      <c r="D118" s="255">
        <f>(D117/D68)*100000</f>
        <v>37.158543661390382</v>
      </c>
      <c r="E118" s="249"/>
      <c r="F118" s="249"/>
      <c r="H118" s="224" t="s">
        <v>175</v>
      </c>
    </row>
    <row r="119" spans="1:8" s="224" customFormat="1" x14ac:dyDescent="0.25">
      <c r="A119" s="245" t="s">
        <v>186</v>
      </c>
      <c r="C119" s="257">
        <f>C117/C93</f>
        <v>4.9553607994102709E-2</v>
      </c>
      <c r="D119" s="257">
        <f>D117/D93</f>
        <v>4.7529949845378242E-2</v>
      </c>
      <c r="E119" s="249"/>
      <c r="F119" s="249"/>
      <c r="H119" s="224" t="s">
        <v>175</v>
      </c>
    </row>
    <row r="120" spans="1:8" s="224" customFormat="1" x14ac:dyDescent="0.25">
      <c r="A120" s="245" t="s">
        <v>168</v>
      </c>
      <c r="C120" s="249">
        <f>(C121*C68)/100000</f>
        <v>874.66499999999996</v>
      </c>
      <c r="D120" s="249">
        <f>(D121*D68)/100000</f>
        <v>1023.8076160000001</v>
      </c>
      <c r="E120" s="249"/>
      <c r="F120" s="249"/>
      <c r="H120" s="224" t="s">
        <v>175</v>
      </c>
    </row>
    <row r="121" spans="1:8" s="224" customFormat="1" x14ac:dyDescent="0.25">
      <c r="A121" s="245" t="s">
        <v>170</v>
      </c>
      <c r="C121" s="178">
        <v>18</v>
      </c>
      <c r="D121" s="178">
        <v>20.8</v>
      </c>
      <c r="E121" s="249"/>
      <c r="F121" s="249"/>
      <c r="H121" s="231" t="s">
        <v>188</v>
      </c>
    </row>
    <row r="122" spans="1:8" s="224" customFormat="1" x14ac:dyDescent="0.25">
      <c r="A122" s="245" t="s">
        <v>169</v>
      </c>
      <c r="C122" s="257">
        <f>C120/C93</f>
        <v>2.3880334179703495E-2</v>
      </c>
      <c r="D122" s="257">
        <f>D120/D93</f>
        <v>2.6605535614978821E-2</v>
      </c>
      <c r="E122" s="249"/>
      <c r="F122" s="249"/>
      <c r="H122" s="210" t="s">
        <v>175</v>
      </c>
    </row>
    <row r="123" spans="1:8" s="224" customFormat="1" x14ac:dyDescent="0.25">
      <c r="A123" s="245" t="s">
        <v>198</v>
      </c>
      <c r="C123" s="249">
        <v>288</v>
      </c>
      <c r="D123" s="249">
        <v>276</v>
      </c>
      <c r="E123" s="249"/>
      <c r="F123" s="249"/>
      <c r="H123" s="231" t="s">
        <v>201</v>
      </c>
    </row>
    <row r="124" spans="1:8" s="224" customFormat="1" x14ac:dyDescent="0.25">
      <c r="A124" s="245" t="s">
        <v>199</v>
      </c>
      <c r="C124" s="255">
        <f>(C123/C68)*100000</f>
        <v>5.9268405618150943</v>
      </c>
      <c r="D124" s="255">
        <f>(D123/D68)*100000</f>
        <v>5.6073034721398285</v>
      </c>
      <c r="E124" s="249"/>
      <c r="F124" s="249"/>
      <c r="H124" s="224" t="s">
        <v>175</v>
      </c>
    </row>
    <row r="125" spans="1:8" s="224" customFormat="1" x14ac:dyDescent="0.25">
      <c r="A125" s="245" t="s">
        <v>200</v>
      </c>
      <c r="C125" s="257">
        <f>C123/C93</f>
        <v>7.8630518469981169E-3</v>
      </c>
      <c r="D125" s="257">
        <f>D123/D93</f>
        <v>7.1723707803851254E-3</v>
      </c>
      <c r="E125" s="249"/>
      <c r="F125" s="249"/>
      <c r="H125" s="224" t="s">
        <v>175</v>
      </c>
    </row>
    <row r="126" spans="1:8" x14ac:dyDescent="0.25">
      <c r="A126" s="224"/>
    </row>
    <row r="127" spans="1:8" ht="20.25" thickBot="1" x14ac:dyDescent="0.3">
      <c r="A127" s="241" t="s">
        <v>8</v>
      </c>
    </row>
    <row r="128" spans="1:8" s="224" customFormat="1" ht="18.75" thickTop="1" thickBot="1" x14ac:dyDescent="0.35">
      <c r="A128" s="285" t="s">
        <v>117</v>
      </c>
      <c r="C128" s="249"/>
      <c r="D128" s="249"/>
      <c r="E128" s="249"/>
      <c r="F128" s="249"/>
    </row>
    <row r="129" spans="1:9" ht="15.75" thickTop="1" x14ac:dyDescent="0.25">
      <c r="A129" s="235" t="s">
        <v>140</v>
      </c>
      <c r="C129" s="250">
        <v>4196061</v>
      </c>
      <c r="D129" s="250">
        <v>4243995</v>
      </c>
      <c r="E129" s="250">
        <v>4307110</v>
      </c>
      <c r="H129" s="236" t="s">
        <v>187</v>
      </c>
      <c r="I129" s="224"/>
    </row>
    <row r="130" spans="1:9" x14ac:dyDescent="0.25">
      <c r="A130" s="235" t="s">
        <v>141</v>
      </c>
      <c r="C130" s="250">
        <v>2118319</v>
      </c>
      <c r="D130" s="250">
        <v>2137885</v>
      </c>
      <c r="E130" s="250">
        <v>2167207</v>
      </c>
      <c r="H130" s="224" t="s">
        <v>174</v>
      </c>
    </row>
    <row r="131" spans="1:9" x14ac:dyDescent="0.25">
      <c r="A131" s="235" t="s">
        <v>142</v>
      </c>
      <c r="C131" s="250">
        <v>2077742</v>
      </c>
      <c r="D131" s="250">
        <v>2106110</v>
      </c>
      <c r="E131" s="250">
        <v>2139903</v>
      </c>
      <c r="H131" s="224" t="s">
        <v>174</v>
      </c>
    </row>
    <row r="132" spans="1:9" x14ac:dyDescent="0.25">
      <c r="A132" s="235" t="s">
        <v>144</v>
      </c>
      <c r="C132" s="250">
        <v>247030</v>
      </c>
      <c r="D132" s="250">
        <v>248006</v>
      </c>
      <c r="E132" s="250">
        <v>251337</v>
      </c>
      <c r="H132" s="224" t="s">
        <v>174</v>
      </c>
    </row>
    <row r="133" spans="1:9" x14ac:dyDescent="0.25">
      <c r="A133" s="235" t="s">
        <v>145</v>
      </c>
      <c r="C133" s="250">
        <v>279676</v>
      </c>
      <c r="D133" s="250">
        <v>274858</v>
      </c>
      <c r="E133" s="250">
        <v>274313</v>
      </c>
      <c r="H133" s="224" t="s">
        <v>174</v>
      </c>
    </row>
    <row r="134" spans="1:9" x14ac:dyDescent="0.25">
      <c r="A134" s="235" t="s">
        <v>146</v>
      </c>
      <c r="C134" s="250">
        <v>335867</v>
      </c>
      <c r="D134" s="250">
        <v>329966</v>
      </c>
      <c r="E134" s="250">
        <v>326082</v>
      </c>
      <c r="H134" s="224" t="s">
        <v>174</v>
      </c>
    </row>
    <row r="135" spans="1:9" x14ac:dyDescent="0.25">
      <c r="A135" s="235" t="s">
        <v>147</v>
      </c>
      <c r="C135" s="250">
        <v>356151</v>
      </c>
      <c r="D135" s="250">
        <v>356584</v>
      </c>
      <c r="E135" s="250">
        <v>355630</v>
      </c>
      <c r="H135" s="224" t="s">
        <v>174</v>
      </c>
    </row>
    <row r="136" spans="1:9" x14ac:dyDescent="0.25">
      <c r="A136" s="235" t="s">
        <v>148</v>
      </c>
      <c r="C136" s="250">
        <v>322538</v>
      </c>
      <c r="D136" s="250">
        <v>331636</v>
      </c>
      <c r="E136" s="250">
        <v>342125</v>
      </c>
      <c r="H136" s="224" t="s">
        <v>174</v>
      </c>
    </row>
    <row r="137" spans="1:9" x14ac:dyDescent="0.25">
      <c r="A137" s="235" t="s">
        <v>149</v>
      </c>
      <c r="C137" s="250">
        <v>291601</v>
      </c>
      <c r="D137" s="250">
        <v>295647</v>
      </c>
      <c r="E137" s="250">
        <v>302367</v>
      </c>
      <c r="H137" s="224" t="s">
        <v>174</v>
      </c>
    </row>
    <row r="138" spans="1:9" x14ac:dyDescent="0.25">
      <c r="A138" s="235" t="s">
        <v>150</v>
      </c>
      <c r="C138" s="250">
        <v>274583</v>
      </c>
      <c r="D138" s="250">
        <v>277729</v>
      </c>
      <c r="E138" s="250">
        <v>281502</v>
      </c>
      <c r="H138" s="224" t="s">
        <v>174</v>
      </c>
    </row>
    <row r="139" spans="1:9" x14ac:dyDescent="0.25">
      <c r="A139" s="235" t="s">
        <v>151</v>
      </c>
      <c r="C139" s="250">
        <v>287289</v>
      </c>
      <c r="D139" s="250">
        <v>279840</v>
      </c>
      <c r="E139" s="250">
        <v>272966</v>
      </c>
      <c r="H139" s="224" t="s">
        <v>174</v>
      </c>
    </row>
    <row r="140" spans="1:9" x14ac:dyDescent="0.25">
      <c r="A140" s="235" t="s">
        <v>152</v>
      </c>
      <c r="C140" s="250">
        <v>278838</v>
      </c>
      <c r="D140" s="250">
        <v>281743</v>
      </c>
      <c r="E140" s="250">
        <v>284634</v>
      </c>
      <c r="H140" s="224" t="s">
        <v>174</v>
      </c>
    </row>
    <row r="141" spans="1:9" x14ac:dyDescent="0.25">
      <c r="A141" s="235" t="s">
        <v>153</v>
      </c>
      <c r="C141" s="250">
        <v>228871</v>
      </c>
      <c r="D141" s="250">
        <v>239830</v>
      </c>
      <c r="E141" s="250">
        <v>249951</v>
      </c>
      <c r="H141" s="224" t="s">
        <v>174</v>
      </c>
    </row>
    <row r="142" spans="1:9" x14ac:dyDescent="0.25">
      <c r="A142" s="235" t="s">
        <v>154</v>
      </c>
      <c r="C142" s="250">
        <v>174507</v>
      </c>
      <c r="D142" s="250">
        <v>179944</v>
      </c>
      <c r="E142" s="250">
        <v>187836</v>
      </c>
      <c r="H142" s="224" t="s">
        <v>174</v>
      </c>
    </row>
    <row r="143" spans="1:9" x14ac:dyDescent="0.25">
      <c r="A143" s="235" t="s">
        <v>155</v>
      </c>
      <c r="C143" s="250">
        <v>118335</v>
      </c>
      <c r="D143" s="250">
        <v>128866</v>
      </c>
      <c r="E143" s="250">
        <v>138728</v>
      </c>
      <c r="H143" s="224" t="s">
        <v>174</v>
      </c>
    </row>
    <row r="144" spans="1:9" x14ac:dyDescent="0.25">
      <c r="A144" s="235" t="s">
        <v>156</v>
      </c>
      <c r="C144" s="250">
        <v>84111</v>
      </c>
      <c r="D144" s="250">
        <v>87909</v>
      </c>
      <c r="E144" s="250">
        <v>92822</v>
      </c>
      <c r="H144" s="224" t="s">
        <v>174</v>
      </c>
    </row>
    <row r="145" spans="1:8" x14ac:dyDescent="0.25">
      <c r="A145" s="235" t="s">
        <v>157</v>
      </c>
      <c r="C145" s="250">
        <v>62106</v>
      </c>
      <c r="D145" s="250">
        <v>63026</v>
      </c>
      <c r="E145" s="250">
        <v>64279</v>
      </c>
      <c r="H145" s="224" t="s">
        <v>174</v>
      </c>
    </row>
    <row r="146" spans="1:8" x14ac:dyDescent="0.25">
      <c r="A146" s="235" t="s">
        <v>158</v>
      </c>
      <c r="C146" s="250">
        <v>40055</v>
      </c>
      <c r="D146" s="250">
        <v>41229</v>
      </c>
      <c r="E146" s="250">
        <v>42373</v>
      </c>
      <c r="H146" s="224" t="s">
        <v>174</v>
      </c>
    </row>
    <row r="147" spans="1:8" x14ac:dyDescent="0.25">
      <c r="A147" s="235" t="s">
        <v>159</v>
      </c>
      <c r="C147" s="250">
        <v>17474</v>
      </c>
      <c r="D147" s="250">
        <v>18328</v>
      </c>
      <c r="E147" s="250">
        <v>19263</v>
      </c>
      <c r="H147" s="224" t="s">
        <v>174</v>
      </c>
    </row>
    <row r="148" spans="1:8" x14ac:dyDescent="0.25">
      <c r="A148" s="235" t="s">
        <v>165</v>
      </c>
      <c r="C148" s="250">
        <v>4928</v>
      </c>
      <c r="D148" s="250">
        <v>5241</v>
      </c>
      <c r="E148" s="250">
        <v>5526</v>
      </c>
      <c r="H148" s="224" t="s">
        <v>174</v>
      </c>
    </row>
    <row r="149" spans="1:8" x14ac:dyDescent="0.25">
      <c r="A149" s="235" t="s">
        <v>160</v>
      </c>
      <c r="C149" s="250">
        <v>717</v>
      </c>
      <c r="D149" s="250">
        <v>774</v>
      </c>
      <c r="E149" s="250">
        <v>855</v>
      </c>
      <c r="H149" s="224" t="s">
        <v>174</v>
      </c>
    </row>
    <row r="150" spans="1:8" ht="18" thickBot="1" x14ac:dyDescent="0.35">
      <c r="A150" s="285" t="s">
        <v>143</v>
      </c>
    </row>
    <row r="151" spans="1:8" ht="15.75" thickTop="1" x14ac:dyDescent="0.25">
      <c r="A151" s="235" t="s">
        <v>232</v>
      </c>
      <c r="C151" s="249">
        <v>10736</v>
      </c>
      <c r="D151" s="249">
        <v>11119</v>
      </c>
      <c r="H151" s="231" t="s">
        <v>219</v>
      </c>
    </row>
    <row r="152" spans="1:8" x14ac:dyDescent="0.25">
      <c r="A152" s="235" t="s">
        <v>235</v>
      </c>
      <c r="C152" s="249">
        <v>449</v>
      </c>
      <c r="D152" s="249">
        <v>481</v>
      </c>
      <c r="H152" s="236" t="s">
        <v>237</v>
      </c>
    </row>
    <row r="153" spans="1:8" ht="18" thickBot="1" x14ac:dyDescent="0.35">
      <c r="A153" s="285" t="s">
        <v>118</v>
      </c>
    </row>
    <row r="154" spans="1:8" ht="15.75" thickTop="1" x14ac:dyDescent="0.25">
      <c r="A154" s="235" t="s">
        <v>122</v>
      </c>
      <c r="C154" s="246">
        <v>24548</v>
      </c>
      <c r="D154" s="246">
        <v>25532</v>
      </c>
      <c r="H154" s="231" t="s">
        <v>188</v>
      </c>
    </row>
    <row r="155" spans="1:8" x14ac:dyDescent="0.25">
      <c r="A155" s="235" t="s">
        <v>123</v>
      </c>
      <c r="D155" s="255">
        <f>(D154/D129)*100000</f>
        <v>601.60297078578083</v>
      </c>
      <c r="H155" s="224" t="s">
        <v>175</v>
      </c>
    </row>
    <row r="156" spans="1:8" ht="15.75" thickBot="1" x14ac:dyDescent="0.3">
      <c r="A156" s="286" t="s">
        <v>139</v>
      </c>
    </row>
    <row r="157" spans="1:8" x14ac:dyDescent="0.25">
      <c r="A157" s="235" t="s">
        <v>136</v>
      </c>
      <c r="D157" s="249">
        <f>Alta!G7</f>
        <v>204</v>
      </c>
      <c r="H157" s="231" t="s">
        <v>176</v>
      </c>
    </row>
    <row r="158" spans="1:8" x14ac:dyDescent="0.25">
      <c r="A158" s="237" t="s">
        <v>137</v>
      </c>
      <c r="D158" s="255">
        <f>(D157/D129)*100000</f>
        <v>4.8067917139393428</v>
      </c>
      <c r="H158" t="s">
        <v>175</v>
      </c>
    </row>
    <row r="159" spans="1:8" x14ac:dyDescent="0.25">
      <c r="A159" s="243" t="s">
        <v>138</v>
      </c>
      <c r="D159" s="257">
        <f>D157/D154</f>
        <v>7.9899733667554446E-3</v>
      </c>
      <c r="H159" t="s">
        <v>175</v>
      </c>
    </row>
    <row r="160" spans="1:8" ht="15.75" thickBot="1" x14ac:dyDescent="0.3">
      <c r="A160" s="286" t="s">
        <v>124</v>
      </c>
    </row>
    <row r="161" spans="1:8" x14ac:dyDescent="0.25">
      <c r="A161" s="244" t="s">
        <v>125</v>
      </c>
      <c r="C161" s="249">
        <f>(C162*C129)/100000</f>
        <v>583.25247899999999</v>
      </c>
      <c r="D161" s="249">
        <f>(D162*D129)/100000</f>
        <v>589.91530499999999</v>
      </c>
      <c r="H161" s="224" t="s">
        <v>175</v>
      </c>
    </row>
    <row r="162" spans="1:8" x14ac:dyDescent="0.25">
      <c r="A162" s="245" t="s">
        <v>128</v>
      </c>
      <c r="C162" s="178">
        <v>13.9</v>
      </c>
      <c r="D162" s="178">
        <v>13.9</v>
      </c>
      <c r="H162" s="236" t="s">
        <v>192</v>
      </c>
    </row>
    <row r="163" spans="1:8" x14ac:dyDescent="0.25">
      <c r="A163" s="245" t="s">
        <v>126</v>
      </c>
      <c r="C163" s="257">
        <f>C161/C154</f>
        <v>2.3759674067133779E-2</v>
      </c>
      <c r="D163" s="257">
        <f>D161/D154</f>
        <v>2.3104939096036347E-2</v>
      </c>
      <c r="H163" s="224" t="s">
        <v>175</v>
      </c>
    </row>
    <row r="164" spans="1:8" ht="15.75" thickBot="1" x14ac:dyDescent="0.3">
      <c r="A164" s="286" t="s">
        <v>129</v>
      </c>
    </row>
    <row r="165" spans="1:8" x14ac:dyDescent="0.25">
      <c r="A165" s="244" t="s">
        <v>130</v>
      </c>
      <c r="C165" s="178">
        <v>116</v>
      </c>
      <c r="D165" s="178">
        <v>118</v>
      </c>
      <c r="H165" s="236" t="s">
        <v>193</v>
      </c>
    </row>
    <row r="166" spans="1:8" x14ac:dyDescent="0.25">
      <c r="A166" s="245" t="s">
        <v>131</v>
      </c>
      <c r="C166" s="178">
        <v>2.74</v>
      </c>
      <c r="D166" s="178">
        <v>2.75</v>
      </c>
      <c r="H166" s="224" t="s">
        <v>174</v>
      </c>
    </row>
    <row r="167" spans="1:8" x14ac:dyDescent="0.25">
      <c r="A167" s="245" t="s">
        <v>132</v>
      </c>
      <c r="C167" s="257">
        <f>(C165/C154)</f>
        <v>4.7254358807234803E-3</v>
      </c>
      <c r="D167" s="257">
        <f>(D165/D154)</f>
        <v>4.6216512611624624E-3</v>
      </c>
      <c r="H167" s="224" t="s">
        <v>175</v>
      </c>
    </row>
    <row r="168" spans="1:8" ht="15.75" thickBot="1" x14ac:dyDescent="0.3">
      <c r="A168" s="286" t="s">
        <v>133</v>
      </c>
    </row>
    <row r="169" spans="1:8" x14ac:dyDescent="0.25">
      <c r="A169" s="245" t="s">
        <v>167</v>
      </c>
      <c r="C169" s="246">
        <v>6551</v>
      </c>
      <c r="D169" s="246">
        <v>6720</v>
      </c>
      <c r="H169" s="236" t="s">
        <v>180</v>
      </c>
    </row>
    <row r="170" spans="1:8" x14ac:dyDescent="0.25">
      <c r="A170" s="245" t="s">
        <v>171</v>
      </c>
      <c r="D170" s="255">
        <f>(D169/D129)*100000</f>
        <v>158.34137410623717</v>
      </c>
      <c r="H170" s="224" t="s">
        <v>175</v>
      </c>
    </row>
    <row r="171" spans="1:8" x14ac:dyDescent="0.25">
      <c r="A171" s="245" t="s">
        <v>166</v>
      </c>
      <c r="D171" s="257">
        <f>D169/D154</f>
        <v>0.26319912266959111</v>
      </c>
      <c r="H171" s="224" t="s">
        <v>175</v>
      </c>
    </row>
    <row r="172" spans="1:8" x14ac:dyDescent="0.25">
      <c r="A172" s="245" t="s">
        <v>177</v>
      </c>
      <c r="C172" s="246">
        <v>5356</v>
      </c>
      <c r="D172" s="246">
        <v>5237</v>
      </c>
      <c r="H172" s="236" t="s">
        <v>180</v>
      </c>
    </row>
    <row r="173" spans="1:8" x14ac:dyDescent="0.25">
      <c r="A173" s="245" t="s">
        <v>178</v>
      </c>
      <c r="D173" s="255">
        <f>(D172/D129)*100000</f>
        <v>123.39788336225655</v>
      </c>
      <c r="H173" s="224" t="s">
        <v>175</v>
      </c>
    </row>
    <row r="174" spans="1:8" x14ac:dyDescent="0.25">
      <c r="A174" s="245" t="s">
        <v>179</v>
      </c>
      <c r="D174" s="257">
        <f>D172/D154</f>
        <v>0.20511514961616795</v>
      </c>
      <c r="H174" s="224" t="s">
        <v>175</v>
      </c>
    </row>
    <row r="175" spans="1:8" s="224" customFormat="1" x14ac:dyDescent="0.25">
      <c r="A175" s="245" t="s">
        <v>181</v>
      </c>
      <c r="C175" s="246">
        <v>1141</v>
      </c>
      <c r="D175" s="246">
        <v>1132</v>
      </c>
      <c r="E175" s="249"/>
      <c r="F175" s="249"/>
      <c r="H175" s="236" t="s">
        <v>180</v>
      </c>
    </row>
    <row r="176" spans="1:8" s="224" customFormat="1" x14ac:dyDescent="0.25">
      <c r="A176" s="245" t="s">
        <v>182</v>
      </c>
      <c r="C176" s="249"/>
      <c r="D176" s="255">
        <f>(D175/D129)*100000</f>
        <v>26.672981471467335</v>
      </c>
      <c r="E176" s="249"/>
      <c r="F176" s="249"/>
      <c r="H176" s="224" t="s">
        <v>175</v>
      </c>
    </row>
    <row r="177" spans="1:8" s="224" customFormat="1" x14ac:dyDescent="0.25">
      <c r="A177" s="245" t="s">
        <v>183</v>
      </c>
      <c r="C177" s="249"/>
      <c r="D177" s="257">
        <f>D175/D154</f>
        <v>4.4336518878270406E-2</v>
      </c>
      <c r="E177" s="249"/>
      <c r="F177" s="249"/>
      <c r="H177" s="224" t="s">
        <v>175</v>
      </c>
    </row>
    <row r="178" spans="1:8" s="224" customFormat="1" x14ac:dyDescent="0.25">
      <c r="A178" s="245" t="s">
        <v>184</v>
      </c>
      <c r="C178" s="246">
        <v>1181</v>
      </c>
      <c r="D178" s="246">
        <v>1178</v>
      </c>
      <c r="E178" s="249"/>
      <c r="F178" s="249"/>
      <c r="H178" s="236" t="s">
        <v>180</v>
      </c>
    </row>
    <row r="179" spans="1:8" s="224" customFormat="1" x14ac:dyDescent="0.25">
      <c r="A179" s="245" t="s">
        <v>185</v>
      </c>
      <c r="C179" s="249"/>
      <c r="D179" s="255">
        <f>(D178/D129)*100000</f>
        <v>27.756865877551697</v>
      </c>
      <c r="E179" s="249"/>
      <c r="F179" s="249"/>
      <c r="H179" s="224" t="s">
        <v>175</v>
      </c>
    </row>
    <row r="180" spans="1:8" s="224" customFormat="1" x14ac:dyDescent="0.25">
      <c r="A180" s="245" t="s">
        <v>186</v>
      </c>
      <c r="C180" s="249"/>
      <c r="D180" s="257">
        <f>D178/D154</f>
        <v>4.6138179539401539E-2</v>
      </c>
      <c r="E180" s="249"/>
      <c r="F180" s="249"/>
      <c r="H180" s="224" t="s">
        <v>175</v>
      </c>
    </row>
    <row r="181" spans="1:8" s="224" customFormat="1" x14ac:dyDescent="0.25">
      <c r="A181" s="245" t="s">
        <v>168</v>
      </c>
      <c r="C181" s="249">
        <f>(C182*C129)/100000</f>
        <v>302.11639200000002</v>
      </c>
      <c r="D181" s="249">
        <f>(D182*D129)/100000</f>
        <v>292.83565499999997</v>
      </c>
      <c r="E181" s="249"/>
      <c r="F181" s="249"/>
      <c r="H181" s="224" t="s">
        <v>175</v>
      </c>
    </row>
    <row r="182" spans="1:8" s="224" customFormat="1" x14ac:dyDescent="0.25">
      <c r="A182" s="245" t="s">
        <v>170</v>
      </c>
      <c r="C182" s="178">
        <v>7.2</v>
      </c>
      <c r="D182" s="178">
        <v>6.9</v>
      </c>
      <c r="E182" s="249"/>
      <c r="F182" s="249"/>
      <c r="H182" s="231" t="s">
        <v>188</v>
      </c>
    </row>
    <row r="183" spans="1:8" s="224" customFormat="1" x14ac:dyDescent="0.25">
      <c r="A183" s="245" t="s">
        <v>169</v>
      </c>
      <c r="C183" s="257">
        <f>C181/C154</f>
        <v>1.2307169300961382E-2</v>
      </c>
      <c r="D183" s="257">
        <f>D181/D154</f>
        <v>1.1469358256305811E-2</v>
      </c>
      <c r="E183" s="249"/>
      <c r="F183" s="249"/>
      <c r="H183" s="210" t="s">
        <v>175</v>
      </c>
    </row>
    <row r="184" spans="1:8" s="224" customFormat="1" x14ac:dyDescent="0.25">
      <c r="A184" s="245" t="s">
        <v>198</v>
      </c>
      <c r="C184" s="249">
        <v>299</v>
      </c>
      <c r="D184" s="276" t="s">
        <v>56</v>
      </c>
      <c r="E184" s="249"/>
      <c r="F184" s="249"/>
      <c r="H184" s="231" t="s">
        <v>202</v>
      </c>
    </row>
    <row r="185" spans="1:8" s="224" customFormat="1" x14ac:dyDescent="0.25">
      <c r="A185" s="245" t="s">
        <v>199</v>
      </c>
      <c r="C185" s="255">
        <f>(C184/C129)*100000</f>
        <v>7.1257305363291898</v>
      </c>
      <c r="D185" s="249"/>
      <c r="E185" s="249"/>
      <c r="F185" s="249"/>
      <c r="H185" s="224" t="s">
        <v>175</v>
      </c>
    </row>
    <row r="186" spans="1:8" s="224" customFormat="1" x14ac:dyDescent="0.25">
      <c r="A186" s="245" t="s">
        <v>200</v>
      </c>
      <c r="C186" s="257">
        <f>C184/C154</f>
        <v>1.2180218347726902E-2</v>
      </c>
      <c r="D186" s="249"/>
      <c r="E186" s="249"/>
      <c r="F186" s="249"/>
      <c r="H186" s="224" t="s">
        <v>175</v>
      </c>
    </row>
    <row r="187" spans="1:8" x14ac:dyDescent="0.25">
      <c r="A187" s="239"/>
    </row>
    <row r="188" spans="1:8" ht="20.25" thickBot="1" x14ac:dyDescent="0.3">
      <c r="A188" s="241" t="s">
        <v>9</v>
      </c>
    </row>
    <row r="189" spans="1:8" ht="18.75" thickTop="1" thickBot="1" x14ac:dyDescent="0.35">
      <c r="A189" s="285" t="s">
        <v>117</v>
      </c>
    </row>
    <row r="190" spans="1:8" ht="15.75" thickTop="1" x14ac:dyDescent="0.25">
      <c r="A190" s="235" t="s">
        <v>140</v>
      </c>
      <c r="C190" s="250">
        <v>1135987</v>
      </c>
      <c r="D190" s="250">
        <v>1150782</v>
      </c>
      <c r="E190" s="250">
        <v>1162062</v>
      </c>
      <c r="H190" s="236" t="s">
        <v>187</v>
      </c>
    </row>
    <row r="191" spans="1:8" x14ac:dyDescent="0.25">
      <c r="A191" s="235" t="s">
        <v>141</v>
      </c>
      <c r="C191" s="250">
        <v>572152</v>
      </c>
      <c r="D191" s="250">
        <v>579704</v>
      </c>
      <c r="E191" s="250">
        <v>585772</v>
      </c>
      <c r="H191" s="224" t="s">
        <v>174</v>
      </c>
    </row>
    <row r="192" spans="1:8" x14ac:dyDescent="0.25">
      <c r="A192" s="235" t="s">
        <v>142</v>
      </c>
      <c r="C192" s="250">
        <v>563835</v>
      </c>
      <c r="D192" s="250">
        <v>571078</v>
      </c>
      <c r="E192" s="250">
        <v>576290</v>
      </c>
      <c r="H192" s="224" t="s">
        <v>174</v>
      </c>
    </row>
    <row r="193" spans="1:8" x14ac:dyDescent="0.25">
      <c r="A193" s="235" t="s">
        <v>144</v>
      </c>
      <c r="C193" s="250">
        <v>70525</v>
      </c>
      <c r="D193" s="250">
        <v>70682</v>
      </c>
      <c r="E193" s="250">
        <v>70879</v>
      </c>
      <c r="H193" s="224" t="s">
        <v>174</v>
      </c>
    </row>
    <row r="194" spans="1:8" x14ac:dyDescent="0.25">
      <c r="A194" s="235" t="s">
        <v>145</v>
      </c>
      <c r="C194" s="250">
        <v>75499</v>
      </c>
      <c r="D194" s="250">
        <v>75104</v>
      </c>
      <c r="E194" s="250">
        <v>74445</v>
      </c>
      <c r="H194" s="224" t="s">
        <v>174</v>
      </c>
    </row>
    <row r="195" spans="1:8" x14ac:dyDescent="0.25">
      <c r="A195" s="235" t="s">
        <v>146</v>
      </c>
      <c r="C195" s="250">
        <v>84462</v>
      </c>
      <c r="D195" s="250">
        <v>84163</v>
      </c>
      <c r="E195" s="250">
        <v>82888</v>
      </c>
      <c r="H195" s="224" t="s">
        <v>174</v>
      </c>
    </row>
    <row r="196" spans="1:8" s="224" customFormat="1" x14ac:dyDescent="0.25">
      <c r="A196" s="235" t="s">
        <v>147</v>
      </c>
      <c r="C196" s="250">
        <v>83399</v>
      </c>
      <c r="D196" s="250">
        <v>85801</v>
      </c>
      <c r="E196" s="250">
        <v>86619</v>
      </c>
      <c r="F196" s="249"/>
      <c r="H196" s="224" t="s">
        <v>174</v>
      </c>
    </row>
    <row r="197" spans="1:8" s="224" customFormat="1" x14ac:dyDescent="0.25">
      <c r="A197" s="235" t="s">
        <v>148</v>
      </c>
      <c r="C197" s="250">
        <v>75712</v>
      </c>
      <c r="D197" s="250">
        <v>78635</v>
      </c>
      <c r="E197" s="250">
        <v>81800</v>
      </c>
      <c r="F197" s="249"/>
      <c r="H197" s="224" t="s">
        <v>174</v>
      </c>
    </row>
    <row r="198" spans="1:8" x14ac:dyDescent="0.25">
      <c r="A198" s="235" t="s">
        <v>149</v>
      </c>
      <c r="C198" s="250">
        <v>67888</v>
      </c>
      <c r="D198" s="250">
        <v>69602</v>
      </c>
      <c r="E198" s="250">
        <v>71399</v>
      </c>
      <c r="H198" s="224" t="s">
        <v>174</v>
      </c>
    </row>
    <row r="199" spans="1:8" x14ac:dyDescent="0.25">
      <c r="A199" s="235" t="s">
        <v>150</v>
      </c>
      <c r="C199" s="250">
        <v>65876</v>
      </c>
      <c r="D199" s="250">
        <v>66039</v>
      </c>
      <c r="E199" s="250">
        <v>66547</v>
      </c>
      <c r="H199" s="224" t="s">
        <v>174</v>
      </c>
    </row>
    <row r="200" spans="1:8" x14ac:dyDescent="0.25">
      <c r="A200" s="235" t="s">
        <v>151</v>
      </c>
      <c r="C200" s="250">
        <v>77065</v>
      </c>
      <c r="D200" s="250">
        <v>74044</v>
      </c>
      <c r="E200" s="250">
        <v>70267</v>
      </c>
      <c r="H200" s="224" t="s">
        <v>174</v>
      </c>
    </row>
    <row r="201" spans="1:8" x14ac:dyDescent="0.25">
      <c r="A201" s="235" t="s">
        <v>152</v>
      </c>
      <c r="C201" s="250">
        <v>77626</v>
      </c>
      <c r="D201" s="250">
        <v>77915</v>
      </c>
      <c r="E201" s="250">
        <v>78416</v>
      </c>
      <c r="H201" s="224" t="s">
        <v>174</v>
      </c>
    </row>
    <row r="202" spans="1:8" x14ac:dyDescent="0.25">
      <c r="A202" s="235" t="s">
        <v>153</v>
      </c>
      <c r="C202" s="250">
        <v>68609</v>
      </c>
      <c r="D202" s="250">
        <v>70874</v>
      </c>
      <c r="E202" s="250">
        <v>72463</v>
      </c>
      <c r="H202" s="224" t="s">
        <v>174</v>
      </c>
    </row>
    <row r="203" spans="1:8" x14ac:dyDescent="0.25">
      <c r="A203" s="235" t="s">
        <v>154</v>
      </c>
      <c r="C203" s="250">
        <v>53081</v>
      </c>
      <c r="D203" s="250">
        <v>54469</v>
      </c>
      <c r="E203" s="250">
        <v>56328</v>
      </c>
      <c r="H203" s="224" t="s">
        <v>174</v>
      </c>
    </row>
    <row r="204" spans="1:8" x14ac:dyDescent="0.25">
      <c r="A204" s="235" t="s">
        <v>155</v>
      </c>
      <c r="C204" s="250">
        <v>37580</v>
      </c>
      <c r="D204" s="250">
        <v>40053</v>
      </c>
      <c r="E204" s="250">
        <v>42099</v>
      </c>
      <c r="H204" s="224" t="s">
        <v>174</v>
      </c>
    </row>
    <row r="205" spans="1:8" x14ac:dyDescent="0.25">
      <c r="A205" s="235" t="s">
        <v>156</v>
      </c>
      <c r="C205" s="250">
        <v>28945</v>
      </c>
      <c r="D205" s="250">
        <v>29480</v>
      </c>
      <c r="E205" s="250">
        <v>30187</v>
      </c>
      <c r="H205" s="224" t="s">
        <v>174</v>
      </c>
    </row>
    <row r="206" spans="1:8" x14ac:dyDescent="0.25">
      <c r="A206" s="235" t="s">
        <v>157</v>
      </c>
      <c r="C206" s="250">
        <v>22701</v>
      </c>
      <c r="D206" s="250">
        <v>22535</v>
      </c>
      <c r="E206" s="250">
        <v>22657</v>
      </c>
      <c r="H206" s="224" t="s">
        <v>174</v>
      </c>
    </row>
    <row r="207" spans="1:8" x14ac:dyDescent="0.25">
      <c r="A207" s="235" t="s">
        <v>158</v>
      </c>
      <c r="C207" s="250">
        <v>16058</v>
      </c>
      <c r="D207" s="250">
        <v>16048</v>
      </c>
      <c r="E207" s="250">
        <v>15833</v>
      </c>
      <c r="H207" s="224" t="s">
        <v>174</v>
      </c>
    </row>
    <row r="208" spans="1:8" x14ac:dyDescent="0.25">
      <c r="A208" s="235" t="s">
        <v>159</v>
      </c>
      <c r="C208" s="250">
        <v>8152</v>
      </c>
      <c r="D208" s="250">
        <v>8204</v>
      </c>
      <c r="E208" s="250">
        <v>8316</v>
      </c>
      <c r="H208" s="224" t="s">
        <v>174</v>
      </c>
    </row>
    <row r="209" spans="1:16" x14ac:dyDescent="0.25">
      <c r="A209" s="235" t="s">
        <v>165</v>
      </c>
      <c r="C209" s="250">
        <v>2489</v>
      </c>
      <c r="D209" s="250">
        <v>2655</v>
      </c>
      <c r="E209" s="250">
        <v>2785</v>
      </c>
      <c r="H209" s="224" t="s">
        <v>174</v>
      </c>
    </row>
    <row r="210" spans="1:16" x14ac:dyDescent="0.25">
      <c r="A210" s="235" t="s">
        <v>160</v>
      </c>
      <c r="C210" s="250">
        <v>407</v>
      </c>
      <c r="D210" s="250">
        <v>435</v>
      </c>
      <c r="E210" s="250">
        <v>470</v>
      </c>
      <c r="H210" s="224" t="s">
        <v>174</v>
      </c>
    </row>
    <row r="211" spans="1:16" ht="18" thickBot="1" x14ac:dyDescent="0.35">
      <c r="A211" s="285" t="s">
        <v>143</v>
      </c>
    </row>
    <row r="212" spans="1:16" ht="15.75" thickTop="1" x14ac:dyDescent="0.25">
      <c r="A212" s="235" t="s">
        <v>232</v>
      </c>
      <c r="C212" s="249">
        <v>2393</v>
      </c>
      <c r="D212" s="249">
        <v>2480</v>
      </c>
      <c r="H212" s="231" t="s">
        <v>220</v>
      </c>
      <c r="P212" s="231" t="s">
        <v>221</v>
      </c>
    </row>
    <row r="213" spans="1:16" x14ac:dyDescent="0.25">
      <c r="A213" s="235" t="s">
        <v>235</v>
      </c>
      <c r="C213" s="249">
        <v>206</v>
      </c>
      <c r="D213" s="249">
        <v>216</v>
      </c>
      <c r="H213" s="236" t="s">
        <v>237</v>
      </c>
    </row>
    <row r="214" spans="1:16" ht="18" thickBot="1" x14ac:dyDescent="0.35">
      <c r="A214" s="285" t="s">
        <v>118</v>
      </c>
    </row>
    <row r="215" spans="1:16" ht="15.75" thickTop="1" x14ac:dyDescent="0.25">
      <c r="A215" s="235" t="s">
        <v>122</v>
      </c>
      <c r="C215" s="246">
        <v>9414</v>
      </c>
      <c r="D215" s="246">
        <v>9450</v>
      </c>
      <c r="H215" s="231" t="s">
        <v>188</v>
      </c>
    </row>
    <row r="216" spans="1:16" x14ac:dyDescent="0.25">
      <c r="A216" s="235" t="s">
        <v>123</v>
      </c>
      <c r="C216" s="255">
        <f>(C215/C190)*100000</f>
        <v>828.70666653755711</v>
      </c>
      <c r="D216" s="255">
        <f>(D215/D190)*100000</f>
        <v>821.18072754005527</v>
      </c>
      <c r="H216" s="224" t="s">
        <v>175</v>
      </c>
    </row>
    <row r="217" spans="1:16" ht="15.75" thickBot="1" x14ac:dyDescent="0.3">
      <c r="A217" s="286" t="s">
        <v>139</v>
      </c>
    </row>
    <row r="218" spans="1:16" x14ac:dyDescent="0.25">
      <c r="A218" s="235" t="s">
        <v>136</v>
      </c>
      <c r="D218" s="249">
        <f>Sask!G7</f>
        <v>57</v>
      </c>
      <c r="H218" s="231" t="s">
        <v>176</v>
      </c>
    </row>
    <row r="219" spans="1:16" x14ac:dyDescent="0.25">
      <c r="A219" s="237" t="s">
        <v>137</v>
      </c>
      <c r="D219" s="255">
        <f>(D218/D190)*100000</f>
        <v>4.9531535946860483</v>
      </c>
      <c r="H219" s="224" t="s">
        <v>175</v>
      </c>
    </row>
    <row r="220" spans="1:16" x14ac:dyDescent="0.25">
      <c r="A220" s="243" t="s">
        <v>138</v>
      </c>
      <c r="D220" s="257">
        <f>D218/D215</f>
        <v>6.0317460317460322E-3</v>
      </c>
      <c r="H220" s="224" t="s">
        <v>175</v>
      </c>
    </row>
    <row r="221" spans="1:16" ht="15.75" thickBot="1" x14ac:dyDescent="0.3">
      <c r="A221" s="286" t="s">
        <v>124</v>
      </c>
    </row>
    <row r="222" spans="1:16" x14ac:dyDescent="0.25">
      <c r="A222" s="244" t="s">
        <v>125</v>
      </c>
      <c r="C222" s="249">
        <f>(C223*C190)/100000</f>
        <v>178.34995899999998</v>
      </c>
      <c r="D222" s="249">
        <f>(D223*D190)/100000</f>
        <v>173.76808199999999</v>
      </c>
      <c r="H222" s="224" t="s">
        <v>175</v>
      </c>
    </row>
    <row r="223" spans="1:16" x14ac:dyDescent="0.25">
      <c r="A223" s="245" t="s">
        <v>128</v>
      </c>
      <c r="C223" s="178">
        <v>15.7</v>
      </c>
      <c r="D223" s="178">
        <v>15.1</v>
      </c>
      <c r="H223" s="236" t="s">
        <v>192</v>
      </c>
    </row>
    <row r="224" spans="1:16" x14ac:dyDescent="0.25">
      <c r="A224" s="245" t="s">
        <v>126</v>
      </c>
      <c r="C224" s="257">
        <f>C222/C215</f>
        <v>1.8945183662630125E-2</v>
      </c>
      <c r="D224" s="257">
        <f>D222/D215</f>
        <v>1.8388156825396823E-2</v>
      </c>
      <c r="H224" s="224" t="s">
        <v>175</v>
      </c>
    </row>
    <row r="225" spans="1:8" ht="15.75" thickBot="1" x14ac:dyDescent="0.3">
      <c r="A225" s="286" t="s">
        <v>129</v>
      </c>
    </row>
    <row r="226" spans="1:8" x14ac:dyDescent="0.25">
      <c r="A226" s="244" t="s">
        <v>130</v>
      </c>
      <c r="C226" s="178">
        <v>54</v>
      </c>
      <c r="D226" s="178">
        <v>37</v>
      </c>
      <c r="H226" s="236" t="s">
        <v>193</v>
      </c>
    </row>
    <row r="227" spans="1:8" x14ac:dyDescent="0.25">
      <c r="A227" s="245" t="s">
        <v>131</v>
      </c>
      <c r="C227" s="178">
        <v>4.7</v>
      </c>
      <c r="D227" s="178">
        <v>3.18</v>
      </c>
      <c r="H227" s="224" t="s">
        <v>174</v>
      </c>
    </row>
    <row r="228" spans="1:8" x14ac:dyDescent="0.25">
      <c r="A228" s="245" t="s">
        <v>132</v>
      </c>
      <c r="C228" s="257">
        <f>(C226/C215)</f>
        <v>5.7361376673040155E-3</v>
      </c>
      <c r="D228" s="257">
        <f>(D226/D215)</f>
        <v>3.9153439153439152E-3</v>
      </c>
      <c r="H228" s="224" t="s">
        <v>175</v>
      </c>
    </row>
    <row r="229" spans="1:8" ht="15.75" thickBot="1" x14ac:dyDescent="0.3">
      <c r="A229" s="286" t="s">
        <v>133</v>
      </c>
    </row>
    <row r="230" spans="1:8" x14ac:dyDescent="0.25">
      <c r="A230" s="245" t="s">
        <v>167</v>
      </c>
      <c r="C230" s="246">
        <v>2291</v>
      </c>
      <c r="D230" s="246">
        <v>2375</v>
      </c>
      <c r="H230" s="236" t="s">
        <v>180</v>
      </c>
    </row>
    <row r="231" spans="1:8" x14ac:dyDescent="0.25">
      <c r="A231" s="245" t="s">
        <v>171</v>
      </c>
      <c r="D231" s="255">
        <f>(D230/D190)*100000</f>
        <v>206.38139977858535</v>
      </c>
      <c r="H231" s="224" t="s">
        <v>175</v>
      </c>
    </row>
    <row r="232" spans="1:8" x14ac:dyDescent="0.25">
      <c r="A232" s="245" t="s">
        <v>166</v>
      </c>
      <c r="D232" s="257">
        <f>D230/D215</f>
        <v>0.25132275132275134</v>
      </c>
      <c r="H232" s="224" t="s">
        <v>175</v>
      </c>
    </row>
    <row r="233" spans="1:8" x14ac:dyDescent="0.25">
      <c r="A233" s="245" t="s">
        <v>177</v>
      </c>
      <c r="C233" s="246">
        <v>1939</v>
      </c>
      <c r="D233" s="246">
        <v>1938</v>
      </c>
      <c r="H233" s="236" t="s">
        <v>180</v>
      </c>
    </row>
    <row r="234" spans="1:8" x14ac:dyDescent="0.25">
      <c r="A234" s="245" t="s">
        <v>178</v>
      </c>
      <c r="D234" s="255">
        <f>(D233/D190)*100000</f>
        <v>168.40722221932563</v>
      </c>
      <c r="H234" s="224" t="s">
        <v>175</v>
      </c>
    </row>
    <row r="235" spans="1:8" s="224" customFormat="1" x14ac:dyDescent="0.25">
      <c r="A235" s="245" t="s">
        <v>179</v>
      </c>
      <c r="C235" s="249"/>
      <c r="D235" s="257">
        <f>D233/D215</f>
        <v>0.20507936507936508</v>
      </c>
      <c r="F235" s="249"/>
      <c r="H235" s="224" t="s">
        <v>175</v>
      </c>
    </row>
    <row r="236" spans="1:8" s="224" customFormat="1" x14ac:dyDescent="0.25">
      <c r="A236" s="245" t="s">
        <v>181</v>
      </c>
      <c r="C236" s="178">
        <v>457</v>
      </c>
      <c r="D236" s="178">
        <v>471</v>
      </c>
      <c r="F236" s="249"/>
      <c r="H236" s="236" t="s">
        <v>180</v>
      </c>
    </row>
    <row r="237" spans="1:8" s="224" customFormat="1" x14ac:dyDescent="0.25">
      <c r="A237" s="245" t="s">
        <v>182</v>
      </c>
      <c r="C237" s="249"/>
      <c r="D237" s="255">
        <f>(D236/D190)*100000</f>
        <v>40.928690229774183</v>
      </c>
      <c r="F237" s="249"/>
      <c r="H237" s="224" t="s">
        <v>175</v>
      </c>
    </row>
    <row r="238" spans="1:8" s="224" customFormat="1" x14ac:dyDescent="0.25">
      <c r="A238" s="245" t="s">
        <v>183</v>
      </c>
      <c r="C238" s="249"/>
      <c r="D238" s="257">
        <f>D236/D215</f>
        <v>4.9841269841269839E-2</v>
      </c>
      <c r="F238" s="249"/>
      <c r="H238" s="224" t="s">
        <v>175</v>
      </c>
    </row>
    <row r="239" spans="1:8" s="224" customFormat="1" x14ac:dyDescent="0.25">
      <c r="A239" s="245" t="s">
        <v>184</v>
      </c>
      <c r="C239" s="178">
        <v>434</v>
      </c>
      <c r="D239" s="178">
        <v>462</v>
      </c>
      <c r="F239" s="249"/>
      <c r="H239" s="236" t="s">
        <v>180</v>
      </c>
    </row>
    <row r="240" spans="1:8" s="224" customFormat="1" x14ac:dyDescent="0.25">
      <c r="A240" s="245" t="s">
        <v>185</v>
      </c>
      <c r="C240" s="249"/>
      <c r="D240" s="255">
        <f>(D239/D190)*100000</f>
        <v>40.146613346402702</v>
      </c>
      <c r="E240" s="249"/>
      <c r="F240" s="249"/>
      <c r="H240" s="224" t="s">
        <v>175</v>
      </c>
    </row>
    <row r="241" spans="1:8" s="224" customFormat="1" x14ac:dyDescent="0.25">
      <c r="A241" s="245" t="s">
        <v>186</v>
      </c>
      <c r="C241" s="249"/>
      <c r="D241" s="257">
        <f>D239/D215</f>
        <v>4.8888888888888891E-2</v>
      </c>
      <c r="E241" s="249"/>
      <c r="F241" s="249"/>
      <c r="H241" s="224" t="s">
        <v>175</v>
      </c>
    </row>
    <row r="242" spans="1:8" s="224" customFormat="1" x14ac:dyDescent="0.25">
      <c r="A242" s="245" t="s">
        <v>168</v>
      </c>
      <c r="C242" s="249">
        <f>(C243*C190)/100000</f>
        <v>111.32672600000001</v>
      </c>
      <c r="D242" s="249">
        <f>(D243*D190)/100000</f>
        <v>94.36412399999999</v>
      </c>
      <c r="E242" s="249"/>
      <c r="F242" s="249"/>
      <c r="H242" s="224" t="s">
        <v>175</v>
      </c>
    </row>
    <row r="243" spans="1:8" s="224" customFormat="1" x14ac:dyDescent="0.25">
      <c r="A243" s="245" t="s">
        <v>170</v>
      </c>
      <c r="C243" s="178">
        <v>9.8000000000000007</v>
      </c>
      <c r="D243" s="178">
        <v>8.1999999999999993</v>
      </c>
      <c r="E243" s="249"/>
      <c r="F243" s="249"/>
      <c r="H243" s="231" t="s">
        <v>188</v>
      </c>
    </row>
    <row r="244" spans="1:8" s="224" customFormat="1" x14ac:dyDescent="0.25">
      <c r="A244" s="245" t="s">
        <v>169</v>
      </c>
      <c r="C244" s="257">
        <f>C242/C215</f>
        <v>1.1825656044189507E-2</v>
      </c>
      <c r="D244" s="257">
        <f>D242/D215</f>
        <v>9.9856215873015859E-3</v>
      </c>
      <c r="E244" s="249"/>
      <c r="F244" s="249"/>
      <c r="H244" s="210" t="s">
        <v>175</v>
      </c>
    </row>
    <row r="245" spans="1:8" s="224" customFormat="1" x14ac:dyDescent="0.25">
      <c r="A245" s="245" t="s">
        <v>198</v>
      </c>
      <c r="C245" s="249">
        <v>125</v>
      </c>
      <c r="D245" s="249">
        <v>102</v>
      </c>
      <c r="E245" s="249"/>
      <c r="F245" s="249"/>
      <c r="H245" s="231" t="s">
        <v>203</v>
      </c>
    </row>
    <row r="246" spans="1:8" s="224" customFormat="1" x14ac:dyDescent="0.25">
      <c r="A246" s="245" t="s">
        <v>199</v>
      </c>
      <c r="C246" s="255">
        <f>(125/C190)*100000</f>
        <v>11.003647048777847</v>
      </c>
      <c r="D246" s="255">
        <f>(125/D190)*100000</f>
        <v>10.862178935715017</v>
      </c>
      <c r="E246" s="249"/>
      <c r="F246" s="249"/>
      <c r="H246" s="224" t="s">
        <v>175</v>
      </c>
    </row>
    <row r="247" spans="1:8" s="224" customFormat="1" x14ac:dyDescent="0.25">
      <c r="A247" s="245" t="s">
        <v>200</v>
      </c>
      <c r="C247" s="257">
        <f>C245/C215</f>
        <v>1.3278096452092629E-2</v>
      </c>
      <c r="D247" s="257">
        <f>D245/D215</f>
        <v>1.0793650793650795E-2</v>
      </c>
      <c r="E247" s="249"/>
      <c r="F247" s="249"/>
      <c r="H247" s="224" t="s">
        <v>175</v>
      </c>
    </row>
    <row r="248" spans="1:8" s="224" customFormat="1" x14ac:dyDescent="0.25">
      <c r="A248" s="260"/>
      <c r="C248" s="249"/>
      <c r="D248" s="249"/>
      <c r="E248" s="249"/>
      <c r="F248" s="249"/>
    </row>
    <row r="249" spans="1:8" s="224" customFormat="1" ht="20.25" thickBot="1" x14ac:dyDescent="0.3">
      <c r="A249" s="241" t="s">
        <v>10</v>
      </c>
      <c r="C249" s="249"/>
      <c r="D249" s="249"/>
      <c r="E249" s="249"/>
      <c r="F249" s="249"/>
    </row>
    <row r="250" spans="1:8" s="224" customFormat="1" ht="18.75" thickTop="1" thickBot="1" x14ac:dyDescent="0.35">
      <c r="A250" s="285" t="s">
        <v>117</v>
      </c>
      <c r="C250" s="249"/>
      <c r="D250" s="249"/>
      <c r="E250" s="249"/>
      <c r="F250" s="249"/>
    </row>
    <row r="251" spans="1:8" ht="15.75" thickTop="1" x14ac:dyDescent="0.25">
      <c r="A251" s="235" t="s">
        <v>140</v>
      </c>
      <c r="C251" s="250">
        <v>1314139</v>
      </c>
      <c r="D251" s="250">
        <v>1335396</v>
      </c>
      <c r="E251" s="250">
        <v>1352154</v>
      </c>
      <c r="H251" s="236" t="s">
        <v>187</v>
      </c>
    </row>
    <row r="252" spans="1:8" x14ac:dyDescent="0.25">
      <c r="A252" s="235" t="s">
        <v>141</v>
      </c>
      <c r="C252" s="250">
        <v>655392</v>
      </c>
      <c r="D252" s="250">
        <v>666695</v>
      </c>
      <c r="E252" s="250">
        <v>675613</v>
      </c>
      <c r="H252" s="224" t="s">
        <v>174</v>
      </c>
    </row>
    <row r="253" spans="1:8" x14ac:dyDescent="0.25">
      <c r="A253" s="235" t="s">
        <v>142</v>
      </c>
      <c r="C253" s="250">
        <v>658747</v>
      </c>
      <c r="D253" s="250">
        <v>668701</v>
      </c>
      <c r="E253" s="250">
        <v>676541</v>
      </c>
      <c r="H253" s="224" t="s">
        <v>174</v>
      </c>
    </row>
    <row r="254" spans="1:8" x14ac:dyDescent="0.25">
      <c r="A254" s="235" t="s">
        <v>144</v>
      </c>
      <c r="C254" s="250">
        <v>41541</v>
      </c>
      <c r="D254" s="250">
        <v>42015</v>
      </c>
      <c r="E254" s="250">
        <v>42287</v>
      </c>
      <c r="H254" s="224" t="s">
        <v>174</v>
      </c>
    </row>
    <row r="255" spans="1:8" x14ac:dyDescent="0.25">
      <c r="A255" s="235" t="s">
        <v>145</v>
      </c>
      <c r="C255" s="250">
        <v>44272</v>
      </c>
      <c r="D255" s="250">
        <v>44502</v>
      </c>
      <c r="E255" s="250">
        <v>44904</v>
      </c>
      <c r="H255" s="224" t="s">
        <v>174</v>
      </c>
    </row>
    <row r="256" spans="1:8" x14ac:dyDescent="0.25">
      <c r="A256" s="235" t="s">
        <v>146</v>
      </c>
      <c r="C256" s="250">
        <v>45457</v>
      </c>
      <c r="D256" s="250">
        <v>46737</v>
      </c>
      <c r="E256" s="250">
        <v>47254</v>
      </c>
      <c r="H256" s="224" t="s">
        <v>174</v>
      </c>
    </row>
    <row r="257" spans="1:8" x14ac:dyDescent="0.25">
      <c r="A257" s="235" t="s">
        <v>147</v>
      </c>
      <c r="C257" s="250">
        <v>45073</v>
      </c>
      <c r="D257" s="250">
        <v>46284</v>
      </c>
      <c r="E257" s="250">
        <v>47361</v>
      </c>
      <c r="H257" s="224" t="s">
        <v>174</v>
      </c>
    </row>
    <row r="258" spans="1:8" x14ac:dyDescent="0.25">
      <c r="A258" s="235" t="s">
        <v>148</v>
      </c>
      <c r="C258" s="250">
        <v>42821</v>
      </c>
      <c r="D258" s="250">
        <v>43987</v>
      </c>
      <c r="E258" s="250">
        <v>45082</v>
      </c>
      <c r="H258" s="224" t="s">
        <v>174</v>
      </c>
    </row>
    <row r="259" spans="1:8" x14ac:dyDescent="0.25">
      <c r="A259" s="235" t="s">
        <v>149</v>
      </c>
      <c r="C259" s="250">
        <v>40841</v>
      </c>
      <c r="D259" s="250">
        <v>41250</v>
      </c>
      <c r="E259" s="250">
        <v>41693</v>
      </c>
      <c r="H259" s="224" t="s">
        <v>174</v>
      </c>
    </row>
    <row r="260" spans="1:8" x14ac:dyDescent="0.25">
      <c r="A260" s="235" t="s">
        <v>150</v>
      </c>
      <c r="C260" s="250">
        <v>40918</v>
      </c>
      <c r="D260" s="250">
        <v>41052</v>
      </c>
      <c r="E260" s="250">
        <v>41035</v>
      </c>
      <c r="H260" s="224" t="s">
        <v>174</v>
      </c>
    </row>
    <row r="261" spans="1:8" x14ac:dyDescent="0.25">
      <c r="A261" s="235" t="s">
        <v>151</v>
      </c>
      <c r="C261" s="250">
        <v>45459</v>
      </c>
      <c r="D261" s="250">
        <v>44125</v>
      </c>
      <c r="E261" s="250">
        <v>42587</v>
      </c>
      <c r="H261" s="224" t="s">
        <v>174</v>
      </c>
    </row>
    <row r="262" spans="1:8" x14ac:dyDescent="0.25">
      <c r="A262" s="235" t="s">
        <v>152</v>
      </c>
      <c r="C262" s="250">
        <v>44109</v>
      </c>
      <c r="D262" s="250">
        <v>44752</v>
      </c>
      <c r="E262" s="250">
        <v>45119</v>
      </c>
      <c r="H262" s="224" t="s">
        <v>174</v>
      </c>
    </row>
    <row r="263" spans="1:8" x14ac:dyDescent="0.25">
      <c r="A263" s="235" t="s">
        <v>153</v>
      </c>
      <c r="C263" s="250">
        <v>38875</v>
      </c>
      <c r="D263" s="250">
        <v>39893</v>
      </c>
      <c r="E263" s="250">
        <v>40546</v>
      </c>
      <c r="H263" s="224" t="s">
        <v>174</v>
      </c>
    </row>
    <row r="264" spans="1:8" x14ac:dyDescent="0.25">
      <c r="A264" s="235" t="s">
        <v>154</v>
      </c>
      <c r="C264" s="250">
        <v>32812</v>
      </c>
      <c r="D264" s="250">
        <v>33312</v>
      </c>
      <c r="E264" s="250">
        <v>34017</v>
      </c>
      <c r="H264" s="224" t="s">
        <v>174</v>
      </c>
    </row>
    <row r="265" spans="1:8" x14ac:dyDescent="0.25">
      <c r="A265" s="235" t="s">
        <v>155</v>
      </c>
      <c r="C265" s="250">
        <v>23489</v>
      </c>
      <c r="D265" s="250">
        <v>25269</v>
      </c>
      <c r="E265" s="250">
        <v>26730</v>
      </c>
      <c r="H265" s="224" t="s">
        <v>174</v>
      </c>
    </row>
    <row r="266" spans="1:8" x14ac:dyDescent="0.25">
      <c r="A266" s="235" t="s">
        <v>156</v>
      </c>
      <c r="C266" s="250">
        <v>17693</v>
      </c>
      <c r="D266" s="250">
        <v>18237</v>
      </c>
      <c r="E266" s="250">
        <v>18944</v>
      </c>
      <c r="H266" s="224" t="s">
        <v>174</v>
      </c>
    </row>
    <row r="267" spans="1:8" x14ac:dyDescent="0.25">
      <c r="A267" s="235" t="s">
        <v>157</v>
      </c>
      <c r="C267" s="250">
        <v>14084</v>
      </c>
      <c r="D267" s="250">
        <v>13922</v>
      </c>
      <c r="E267" s="250">
        <v>14029</v>
      </c>
      <c r="H267" s="224" t="s">
        <v>174</v>
      </c>
    </row>
    <row r="268" spans="1:8" x14ac:dyDescent="0.25">
      <c r="A268" s="235" t="s">
        <v>158</v>
      </c>
      <c r="C268" s="250">
        <v>10621</v>
      </c>
      <c r="D268" s="250">
        <v>10641</v>
      </c>
      <c r="E268" s="250">
        <v>10492</v>
      </c>
      <c r="H268" s="224" t="s">
        <v>174</v>
      </c>
    </row>
    <row r="269" spans="1:8" x14ac:dyDescent="0.25">
      <c r="A269" s="235" t="s">
        <v>159</v>
      </c>
      <c r="C269" s="250">
        <v>6131</v>
      </c>
      <c r="D269" s="250">
        <v>6075</v>
      </c>
      <c r="E269" s="250">
        <v>6054</v>
      </c>
      <c r="H269" s="224" t="s">
        <v>174</v>
      </c>
    </row>
    <row r="270" spans="1:8" x14ac:dyDescent="0.25">
      <c r="A270" s="235" t="s">
        <v>165</v>
      </c>
      <c r="C270" s="250">
        <v>2013</v>
      </c>
      <c r="D270" s="250">
        <v>2154</v>
      </c>
      <c r="E270" s="250">
        <v>2263</v>
      </c>
      <c r="H270" s="224" t="s">
        <v>174</v>
      </c>
    </row>
    <row r="271" spans="1:8" x14ac:dyDescent="0.25">
      <c r="A271" s="235" t="s">
        <v>160</v>
      </c>
      <c r="C271" s="250">
        <v>376</v>
      </c>
      <c r="D271" s="250">
        <v>390</v>
      </c>
      <c r="E271" s="250">
        <v>412</v>
      </c>
      <c r="H271" s="224" t="s">
        <v>174</v>
      </c>
    </row>
    <row r="272" spans="1:8" ht="18" thickBot="1" x14ac:dyDescent="0.35">
      <c r="A272" s="285" t="s">
        <v>143</v>
      </c>
      <c r="H272" s="231"/>
    </row>
    <row r="273" spans="1:48" ht="15.75" thickTop="1" x14ac:dyDescent="0.25">
      <c r="A273" s="235" t="s">
        <v>232</v>
      </c>
      <c r="C273" s="249">
        <v>2768</v>
      </c>
      <c r="D273" s="249">
        <v>2824</v>
      </c>
      <c r="E273" s="249">
        <v>2902</v>
      </c>
      <c r="H273" s="231" t="s">
        <v>222</v>
      </c>
      <c r="O273" s="231" t="s">
        <v>223</v>
      </c>
      <c r="V273" s="231" t="s">
        <v>224</v>
      </c>
    </row>
    <row r="274" spans="1:48" x14ac:dyDescent="0.25">
      <c r="A274" s="235" t="s">
        <v>235</v>
      </c>
      <c r="C274" s="249">
        <v>163</v>
      </c>
      <c r="D274" s="249">
        <v>178</v>
      </c>
      <c r="H274" s="236" t="s">
        <v>237</v>
      </c>
    </row>
    <row r="275" spans="1:48" ht="18" thickBot="1" x14ac:dyDescent="0.35">
      <c r="A275" s="285" t="s">
        <v>118</v>
      </c>
      <c r="H275" s="231"/>
      <c r="J275" s="228"/>
      <c r="K275" s="228"/>
      <c r="L275" s="228"/>
      <c r="M275" s="228"/>
      <c r="N275" s="228"/>
      <c r="O275" s="228"/>
      <c r="P275" s="228"/>
      <c r="Q275" s="228"/>
      <c r="R275" s="228"/>
      <c r="S275" s="228"/>
      <c r="T275" s="228"/>
      <c r="U275" s="228"/>
      <c r="V275" s="228"/>
      <c r="W275" s="228"/>
      <c r="X275" s="228"/>
      <c r="Y275" s="224"/>
      <c r="Z275" s="224"/>
      <c r="AA275" s="224"/>
      <c r="AB275" s="224"/>
      <c r="AC275" s="224"/>
      <c r="AD275" s="224"/>
      <c r="AE275" s="224"/>
      <c r="AF275" s="224"/>
      <c r="AG275" s="224"/>
      <c r="AH275" s="224"/>
      <c r="AI275" s="224"/>
      <c r="AJ275" s="224"/>
      <c r="AK275" s="224"/>
      <c r="AL275" s="224"/>
      <c r="AM275" s="224"/>
      <c r="AN275" s="224"/>
      <c r="AO275" s="224"/>
      <c r="AP275" s="224"/>
      <c r="AQ275" s="224"/>
      <c r="AR275" s="224"/>
      <c r="AS275" s="224"/>
      <c r="AT275" s="224"/>
      <c r="AU275" s="224"/>
      <c r="AV275" s="224"/>
    </row>
    <row r="276" spans="1:48" ht="15.75" thickTop="1" x14ac:dyDescent="0.25">
      <c r="A276" s="235" t="s">
        <v>122</v>
      </c>
      <c r="C276" s="246">
        <v>10743</v>
      </c>
      <c r="D276" s="246">
        <v>11055</v>
      </c>
      <c r="H276" s="231" t="s">
        <v>188</v>
      </c>
      <c r="J276" s="228"/>
      <c r="K276" s="228"/>
      <c r="L276" s="228"/>
      <c r="M276" s="228"/>
      <c r="N276" s="228"/>
      <c r="O276" s="228"/>
      <c r="P276" s="228"/>
      <c r="Q276" s="228"/>
      <c r="R276" s="228"/>
      <c r="S276" s="224"/>
      <c r="T276" s="224"/>
      <c r="U276" s="224"/>
      <c r="V276" s="224"/>
      <c r="W276" s="224"/>
      <c r="X276" s="224"/>
      <c r="Y276" s="224"/>
      <c r="Z276" s="224"/>
      <c r="AA276" s="224"/>
      <c r="AB276" s="224"/>
      <c r="AC276" s="224"/>
      <c r="AD276" s="224"/>
      <c r="AE276" s="224"/>
      <c r="AF276" s="224"/>
      <c r="AG276" s="224"/>
      <c r="AH276" s="224"/>
      <c r="AI276" s="224"/>
      <c r="AJ276" s="224"/>
      <c r="AK276" s="224"/>
      <c r="AL276" s="224"/>
      <c r="AM276" s="224"/>
      <c r="AN276" s="224"/>
      <c r="AO276" s="224"/>
      <c r="AP276" s="224"/>
      <c r="AQ276" s="224"/>
      <c r="AR276" s="224"/>
      <c r="AS276" s="224"/>
      <c r="AT276" s="224"/>
      <c r="AU276" s="224"/>
      <c r="AV276" s="224"/>
    </row>
    <row r="277" spans="1:48" x14ac:dyDescent="0.25">
      <c r="A277" s="235" t="s">
        <v>123</v>
      </c>
      <c r="C277" s="255">
        <f>(C276/C251)*100000</f>
        <v>817.49343106018466</v>
      </c>
      <c r="D277" s="255">
        <f>(D276/D251)*100000</f>
        <v>827.84432482948876</v>
      </c>
      <c r="H277" s="224" t="s">
        <v>175</v>
      </c>
      <c r="J277" s="224"/>
      <c r="K277" s="224"/>
      <c r="L277" s="224"/>
      <c r="M277" s="224"/>
      <c r="N277" s="224"/>
      <c r="O277" s="224"/>
      <c r="P277" s="224"/>
      <c r="Q277" s="224"/>
      <c r="R277" s="224"/>
      <c r="S277" s="224"/>
      <c r="T277" s="224"/>
      <c r="U277" s="224"/>
      <c r="V277" s="224"/>
      <c r="W277" s="224"/>
      <c r="X277" s="224"/>
      <c r="Y277" s="224"/>
      <c r="Z277" s="224"/>
      <c r="AA277" s="224"/>
      <c r="AB277" s="224"/>
      <c r="AC277" s="224"/>
      <c r="AD277" s="224"/>
      <c r="AE277" s="224"/>
      <c r="AF277" s="224"/>
      <c r="AG277" s="224"/>
      <c r="AH277" s="224"/>
      <c r="AI277" s="224"/>
      <c r="AJ277" s="224"/>
      <c r="AK277" s="224"/>
      <c r="AL277" s="224"/>
      <c r="AM277" s="224"/>
      <c r="AN277" s="224"/>
      <c r="AO277" s="224"/>
      <c r="AP277" s="224"/>
      <c r="AQ277" s="224"/>
      <c r="AR277" s="224"/>
      <c r="AS277" s="224"/>
      <c r="AT277" s="224"/>
      <c r="AU277" s="224"/>
      <c r="AV277" s="224"/>
    </row>
    <row r="278" spans="1:48" x14ac:dyDescent="0.25">
      <c r="A278" s="242" t="s">
        <v>139</v>
      </c>
      <c r="J278" s="224"/>
      <c r="K278" s="224"/>
      <c r="L278" s="224"/>
      <c r="M278" s="224"/>
      <c r="N278" s="224"/>
      <c r="O278" s="224"/>
      <c r="P278" s="224"/>
      <c r="Q278" s="224"/>
      <c r="R278" s="224"/>
      <c r="S278" s="224"/>
      <c r="T278" s="224"/>
      <c r="U278" s="224"/>
      <c r="V278" s="224"/>
      <c r="W278" s="224"/>
      <c r="X278" s="224"/>
      <c r="Y278" s="224"/>
      <c r="Z278" s="224"/>
      <c r="AA278" s="224"/>
      <c r="AB278" s="224"/>
      <c r="AC278" s="224"/>
      <c r="AD278" s="224"/>
      <c r="AE278" s="224"/>
      <c r="AF278" s="224"/>
      <c r="AG278" s="224"/>
      <c r="AH278" s="224"/>
      <c r="AI278" s="224"/>
      <c r="AJ278" s="224"/>
      <c r="AK278" s="224"/>
      <c r="AL278" s="224"/>
      <c r="AM278" s="224"/>
      <c r="AN278" s="224"/>
      <c r="AO278" s="224"/>
      <c r="AP278" s="224"/>
      <c r="AQ278" s="224"/>
      <c r="AR278" s="224"/>
      <c r="AS278" s="224"/>
      <c r="AT278" s="224"/>
      <c r="AU278" s="224"/>
      <c r="AV278" s="224"/>
    </row>
    <row r="279" spans="1:48" x14ac:dyDescent="0.25">
      <c r="A279" s="235" t="s">
        <v>136</v>
      </c>
      <c r="D279" s="249">
        <f>Man!G7</f>
        <v>63</v>
      </c>
      <c r="H279" s="231" t="s">
        <v>176</v>
      </c>
      <c r="J279" s="224"/>
      <c r="K279" s="224"/>
      <c r="L279" s="224"/>
      <c r="M279" s="224"/>
      <c r="N279" s="224"/>
      <c r="O279" s="224"/>
      <c r="P279" s="224"/>
      <c r="Q279" s="224"/>
      <c r="R279" s="224"/>
      <c r="S279" s="224"/>
      <c r="T279" s="224"/>
      <c r="U279" s="224"/>
      <c r="V279" s="224"/>
      <c r="W279" s="224"/>
      <c r="X279" s="224"/>
      <c r="Y279" s="224"/>
      <c r="Z279" s="224"/>
      <c r="AA279" s="224"/>
      <c r="AB279" s="224"/>
      <c r="AC279" s="224"/>
      <c r="AD279" s="224"/>
      <c r="AE279" s="224"/>
      <c r="AF279" s="224"/>
      <c r="AG279" s="224"/>
      <c r="AH279" s="224"/>
      <c r="AI279" s="224"/>
      <c r="AJ279" s="224"/>
      <c r="AK279" s="224"/>
      <c r="AL279" s="224"/>
      <c r="AM279" s="224"/>
      <c r="AN279" s="224"/>
      <c r="AO279" s="224"/>
      <c r="AP279" s="224"/>
      <c r="AQ279" s="224"/>
      <c r="AR279" s="224"/>
      <c r="AS279" s="224"/>
      <c r="AT279" s="224"/>
      <c r="AU279" s="224"/>
      <c r="AV279" s="224"/>
    </row>
    <row r="280" spans="1:48" x14ac:dyDescent="0.25">
      <c r="A280" s="237" t="s">
        <v>137</v>
      </c>
      <c r="D280" s="255">
        <f>(D279/D251)*100000</f>
        <v>4.7177017154462044</v>
      </c>
      <c r="H280" s="224" t="s">
        <v>175</v>
      </c>
      <c r="J280" s="224"/>
      <c r="K280" s="224"/>
      <c r="L280" s="224"/>
      <c r="M280" s="224"/>
      <c r="N280" s="224"/>
      <c r="O280" s="224"/>
      <c r="P280" s="224"/>
      <c r="Q280" s="224"/>
      <c r="R280" s="224"/>
      <c r="S280" s="224"/>
      <c r="T280" s="224"/>
      <c r="U280" s="224"/>
      <c r="V280" s="224"/>
      <c r="W280" s="224"/>
      <c r="X280" s="224"/>
      <c r="Y280" s="224"/>
      <c r="Z280" s="224"/>
      <c r="AA280" s="224"/>
      <c r="AB280" s="224"/>
      <c r="AC280" s="224"/>
      <c r="AD280" s="224"/>
      <c r="AE280" s="224"/>
      <c r="AF280" s="224"/>
      <c r="AG280" s="224"/>
      <c r="AH280" s="224"/>
      <c r="AI280" s="224"/>
      <c r="AJ280" s="224"/>
      <c r="AK280" s="224"/>
      <c r="AL280" s="224"/>
      <c r="AM280" s="224"/>
      <c r="AN280" s="224"/>
      <c r="AO280" s="224"/>
      <c r="AP280" s="224"/>
      <c r="AQ280" s="224"/>
      <c r="AR280" s="224"/>
      <c r="AS280" s="224"/>
      <c r="AT280" s="224"/>
      <c r="AU280" s="224"/>
      <c r="AV280" s="224"/>
    </row>
    <row r="281" spans="1:48" x14ac:dyDescent="0.25">
      <c r="A281" s="243" t="s">
        <v>138</v>
      </c>
      <c r="D281" s="257">
        <f>D279/D276</f>
        <v>5.6987788331071916E-3</v>
      </c>
      <c r="H281" s="224" t="s">
        <v>175</v>
      </c>
      <c r="J281" s="224"/>
      <c r="K281" s="224"/>
      <c r="L281" s="224"/>
      <c r="M281" s="224"/>
      <c r="N281" s="224"/>
      <c r="O281" s="224"/>
      <c r="P281" s="224"/>
      <c r="Q281" s="224"/>
      <c r="R281" s="224"/>
      <c r="S281" s="224"/>
      <c r="T281" s="224"/>
      <c r="U281" s="224"/>
      <c r="V281" s="224"/>
      <c r="W281" s="224"/>
      <c r="X281" s="224"/>
      <c r="Y281" s="224"/>
      <c r="Z281" s="224"/>
      <c r="AA281" s="224"/>
      <c r="AB281" s="224"/>
      <c r="AC281" s="224"/>
      <c r="AD281" s="224"/>
      <c r="AE281" s="224"/>
      <c r="AF281" s="224"/>
      <c r="AG281" s="224"/>
      <c r="AH281" s="224"/>
      <c r="AI281" s="224"/>
      <c r="AJ281" s="224"/>
      <c r="AK281" s="224"/>
      <c r="AL281" s="224"/>
      <c r="AM281" s="224"/>
      <c r="AN281" s="224"/>
      <c r="AO281" s="224"/>
      <c r="AP281" s="224"/>
      <c r="AQ281" s="224"/>
      <c r="AR281" s="224"/>
      <c r="AS281" s="224"/>
      <c r="AT281" s="224"/>
      <c r="AU281" s="224"/>
      <c r="AV281" s="224"/>
    </row>
    <row r="282" spans="1:48" ht="15.75" thickBot="1" x14ac:dyDescent="0.3">
      <c r="A282" s="286" t="s">
        <v>124</v>
      </c>
      <c r="J282" s="224"/>
      <c r="K282" s="224"/>
      <c r="L282" s="224"/>
      <c r="M282" s="224"/>
      <c r="N282" s="224"/>
      <c r="O282" s="224"/>
      <c r="P282" s="224"/>
      <c r="Q282" s="224"/>
      <c r="R282" s="224"/>
      <c r="S282" s="224"/>
      <c r="T282" s="224"/>
      <c r="U282" s="224"/>
      <c r="V282" s="224"/>
      <c r="W282" s="224"/>
      <c r="X282" s="224"/>
      <c r="Y282" s="224"/>
      <c r="Z282" s="224"/>
      <c r="AA282" s="224"/>
      <c r="AB282" s="224"/>
      <c r="AC282" s="224"/>
      <c r="AD282" s="224"/>
      <c r="AE282" s="224"/>
      <c r="AF282" s="224"/>
      <c r="AG282" s="224"/>
      <c r="AH282" s="224"/>
      <c r="AI282" s="224"/>
      <c r="AJ282" s="224"/>
      <c r="AK282" s="224"/>
      <c r="AL282" s="224"/>
      <c r="AM282" s="224"/>
      <c r="AN282" s="224"/>
      <c r="AO282" s="224"/>
      <c r="AP282" s="224"/>
      <c r="AQ282" s="224"/>
      <c r="AR282" s="224"/>
      <c r="AS282" s="224"/>
      <c r="AT282" s="224"/>
      <c r="AU282" s="224"/>
      <c r="AV282" s="224"/>
    </row>
    <row r="283" spans="1:48" x14ac:dyDescent="0.25">
      <c r="A283" s="244" t="s">
        <v>125</v>
      </c>
      <c r="C283" s="249">
        <f>(C284*C251)/100000</f>
        <v>199.74912800000001</v>
      </c>
      <c r="D283" s="249">
        <f>(D284*D251)/100000</f>
        <v>188.29083599999998</v>
      </c>
      <c r="H283" s="224" t="s">
        <v>175</v>
      </c>
      <c r="J283" s="228"/>
      <c r="K283" s="228"/>
      <c r="L283" s="228"/>
      <c r="M283" s="228"/>
      <c r="N283" s="228"/>
      <c r="O283" s="228"/>
      <c r="P283" s="228"/>
      <c r="Q283" s="228"/>
      <c r="R283" s="228"/>
      <c r="S283" s="228"/>
      <c r="T283" s="228"/>
      <c r="U283" s="228"/>
      <c r="V283" s="228"/>
      <c r="W283" s="228"/>
      <c r="X283" s="228"/>
      <c r="Y283" s="228"/>
      <c r="Z283" s="228"/>
      <c r="AA283" s="228"/>
      <c r="AB283" s="228"/>
      <c r="AC283" s="228"/>
      <c r="AD283" s="228"/>
      <c r="AE283" s="228"/>
      <c r="AF283" s="228"/>
      <c r="AG283" s="228"/>
      <c r="AH283" s="228"/>
      <c r="AI283" s="228"/>
      <c r="AJ283" s="228"/>
      <c r="AK283" s="224"/>
      <c r="AL283" s="224"/>
      <c r="AM283" s="224"/>
      <c r="AN283" s="224"/>
      <c r="AO283" s="224"/>
      <c r="AP283" s="224"/>
      <c r="AQ283" s="224"/>
      <c r="AR283" s="224"/>
      <c r="AS283" s="224"/>
      <c r="AT283" s="224"/>
      <c r="AU283" s="224"/>
      <c r="AV283" s="224"/>
    </row>
    <row r="284" spans="1:48" x14ac:dyDescent="0.25">
      <c r="A284" s="245" t="s">
        <v>128</v>
      </c>
      <c r="C284" s="178">
        <v>15.2</v>
      </c>
      <c r="D284" s="178">
        <v>14.1</v>
      </c>
      <c r="H284" s="236" t="s">
        <v>192</v>
      </c>
      <c r="J284" s="224"/>
      <c r="K284" s="224"/>
      <c r="L284" s="224"/>
      <c r="M284" s="224"/>
      <c r="N284" s="224"/>
      <c r="O284" s="224"/>
      <c r="P284" s="224"/>
      <c r="Q284" s="224"/>
      <c r="R284" s="224"/>
      <c r="S284" s="224"/>
      <c r="T284" s="224"/>
      <c r="U284" s="224"/>
      <c r="V284" s="224"/>
      <c r="W284" s="224"/>
      <c r="X284" s="224"/>
      <c r="Y284" s="224"/>
      <c r="Z284" s="224"/>
      <c r="AA284" s="224"/>
      <c r="AB284" s="224"/>
      <c r="AC284" s="224"/>
      <c r="AD284" s="224"/>
      <c r="AE284" s="224"/>
      <c r="AF284" s="224"/>
      <c r="AG284" s="224"/>
      <c r="AH284" s="224"/>
      <c r="AI284" s="224"/>
      <c r="AJ284" s="224"/>
      <c r="AK284" s="224"/>
      <c r="AL284" s="224"/>
      <c r="AM284" s="224"/>
      <c r="AN284" s="224"/>
      <c r="AO284" s="224"/>
      <c r="AP284" s="224"/>
      <c r="AQ284" s="224"/>
      <c r="AR284" s="224"/>
      <c r="AS284" s="224"/>
      <c r="AT284" s="224"/>
      <c r="AU284" s="224"/>
      <c r="AV284" s="224"/>
    </row>
    <row r="285" spans="1:48" x14ac:dyDescent="0.25">
      <c r="A285" s="245" t="s">
        <v>126</v>
      </c>
      <c r="C285" s="257">
        <f>C283/C276</f>
        <v>1.8593421576840734E-2</v>
      </c>
      <c r="D285" s="257">
        <f>D283/D276</f>
        <v>1.7032187788331071E-2</v>
      </c>
      <c r="H285" s="224" t="s">
        <v>175</v>
      </c>
      <c r="J285" s="224"/>
      <c r="K285" s="224"/>
      <c r="L285" s="224"/>
      <c r="M285" s="224"/>
      <c r="N285" s="224"/>
      <c r="O285" s="224"/>
      <c r="P285" s="224"/>
      <c r="Q285" s="224"/>
      <c r="R285" s="224"/>
      <c r="S285" s="224"/>
      <c r="T285" s="224"/>
      <c r="U285" s="224"/>
      <c r="V285" s="224"/>
      <c r="W285" s="224"/>
      <c r="X285" s="224"/>
      <c r="Y285" s="224"/>
      <c r="Z285" s="224"/>
      <c r="AA285" s="224"/>
      <c r="AB285" s="224"/>
      <c r="AC285" s="224"/>
      <c r="AD285" s="224"/>
      <c r="AE285" s="224"/>
      <c r="AF285" s="224"/>
      <c r="AG285" s="224"/>
      <c r="AH285" s="224"/>
      <c r="AI285" s="224"/>
      <c r="AJ285" s="224"/>
      <c r="AK285" s="224"/>
      <c r="AL285" s="224"/>
      <c r="AM285" s="224"/>
      <c r="AN285" s="224"/>
      <c r="AO285" s="224"/>
      <c r="AP285" s="224"/>
      <c r="AQ285" s="224"/>
      <c r="AR285" s="224"/>
      <c r="AS285" s="224"/>
      <c r="AT285" s="224"/>
      <c r="AU285" s="224"/>
      <c r="AV285" s="224"/>
    </row>
    <row r="286" spans="1:48" ht="15.75" thickBot="1" x14ac:dyDescent="0.3">
      <c r="A286" s="286" t="s">
        <v>129</v>
      </c>
      <c r="J286" s="224"/>
      <c r="K286" s="224"/>
      <c r="L286" s="224"/>
      <c r="M286" s="224"/>
      <c r="N286" s="224"/>
      <c r="O286" s="224"/>
      <c r="P286" s="224"/>
      <c r="Q286" s="224"/>
      <c r="R286" s="224"/>
      <c r="S286" s="224"/>
      <c r="T286" s="224"/>
      <c r="U286" s="224"/>
      <c r="V286" s="224"/>
      <c r="W286" s="224"/>
      <c r="X286" s="224"/>
      <c r="Y286" s="224"/>
      <c r="Z286" s="224"/>
      <c r="AA286" s="224"/>
      <c r="AB286" s="224"/>
      <c r="AC286" s="224"/>
      <c r="AD286" s="224"/>
      <c r="AE286" s="224"/>
      <c r="AF286" s="224"/>
      <c r="AG286" s="224"/>
      <c r="AH286" s="224"/>
      <c r="AI286" s="224"/>
      <c r="AJ286" s="224"/>
      <c r="AK286" s="224"/>
      <c r="AL286" s="224"/>
      <c r="AM286" s="224"/>
      <c r="AN286" s="224"/>
      <c r="AO286" s="224"/>
      <c r="AP286" s="224"/>
      <c r="AQ286" s="224"/>
      <c r="AR286" s="224"/>
      <c r="AS286" s="224"/>
      <c r="AT286" s="224"/>
      <c r="AU286" s="224"/>
      <c r="AV286" s="224"/>
    </row>
    <row r="287" spans="1:48" x14ac:dyDescent="0.25">
      <c r="A287" s="244" t="s">
        <v>130</v>
      </c>
      <c r="C287" s="178">
        <v>42</v>
      </c>
      <c r="D287" s="178">
        <v>47</v>
      </c>
      <c r="H287" s="236" t="s">
        <v>193</v>
      </c>
      <c r="J287" s="228"/>
      <c r="K287" s="224"/>
      <c r="L287" s="224"/>
      <c r="M287" s="224"/>
      <c r="N287" s="224"/>
      <c r="O287" s="224"/>
      <c r="P287" s="224"/>
      <c r="Q287" s="224"/>
      <c r="R287" s="224"/>
      <c r="S287" s="224"/>
      <c r="T287" s="224"/>
      <c r="U287" s="224"/>
      <c r="V287" s="224"/>
      <c r="W287" s="224"/>
      <c r="X287" s="224"/>
      <c r="Y287" s="224"/>
      <c r="Z287" s="224"/>
      <c r="AA287" s="224"/>
      <c r="AB287" s="224"/>
      <c r="AC287" s="224"/>
      <c r="AD287" s="224"/>
      <c r="AE287" s="224"/>
      <c r="AF287" s="224"/>
      <c r="AG287" s="224"/>
      <c r="AH287" s="224"/>
      <c r="AI287" s="224"/>
      <c r="AJ287" s="224"/>
      <c r="AK287" s="224"/>
      <c r="AL287" s="224"/>
      <c r="AM287" s="224"/>
      <c r="AN287" s="224"/>
      <c r="AO287" s="224"/>
      <c r="AP287" s="224"/>
      <c r="AQ287" s="224"/>
      <c r="AR287" s="224"/>
      <c r="AS287" s="224"/>
      <c r="AT287" s="224"/>
      <c r="AU287" s="224"/>
      <c r="AV287" s="224"/>
    </row>
    <row r="288" spans="1:48" x14ac:dyDescent="0.25">
      <c r="A288" s="245" t="s">
        <v>131</v>
      </c>
      <c r="C288" s="271">
        <v>3.19</v>
      </c>
      <c r="D288" s="271">
        <v>3.51</v>
      </c>
      <c r="H288" s="224" t="s">
        <v>174</v>
      </c>
      <c r="J288" s="224"/>
      <c r="K288" s="224"/>
      <c r="L288" s="224"/>
      <c r="M288" s="224"/>
      <c r="N288" s="224"/>
      <c r="O288" s="224"/>
      <c r="P288" s="224"/>
      <c r="Q288" s="224"/>
      <c r="R288" s="224"/>
      <c r="S288" s="224"/>
      <c r="T288" s="224"/>
      <c r="U288" s="224"/>
      <c r="V288" s="224"/>
      <c r="W288" s="224"/>
      <c r="X288" s="224"/>
      <c r="Y288" s="224"/>
      <c r="Z288" s="224"/>
      <c r="AA288" s="224"/>
      <c r="AB288" s="224"/>
      <c r="AC288" s="224"/>
      <c r="AD288" s="224"/>
      <c r="AE288" s="224"/>
      <c r="AF288" s="224"/>
      <c r="AG288" s="224"/>
      <c r="AH288" s="224"/>
      <c r="AI288" s="224"/>
      <c r="AJ288" s="224"/>
      <c r="AK288" s="224"/>
      <c r="AL288" s="224"/>
      <c r="AM288" s="224"/>
      <c r="AN288" s="224"/>
      <c r="AO288" s="224"/>
      <c r="AP288" s="224"/>
      <c r="AQ288" s="224"/>
      <c r="AR288" s="224"/>
      <c r="AS288" s="224"/>
      <c r="AT288" s="224"/>
      <c r="AU288" s="224"/>
      <c r="AV288" s="224"/>
    </row>
    <row r="289" spans="1:48" x14ac:dyDescent="0.25">
      <c r="A289" s="245" t="s">
        <v>132</v>
      </c>
      <c r="C289" s="257">
        <f>(C287/C276)</f>
        <v>3.9095224797542584E-3</v>
      </c>
      <c r="D289" s="257">
        <f>(D287/D276)</f>
        <v>4.2514699231117146E-3</v>
      </c>
      <c r="J289" s="224"/>
      <c r="K289" s="224"/>
      <c r="L289" s="224"/>
      <c r="M289" s="224"/>
      <c r="N289" s="224"/>
      <c r="O289" s="224"/>
      <c r="P289" s="224"/>
      <c r="Q289" s="224"/>
      <c r="R289" s="224"/>
      <c r="S289" s="224"/>
      <c r="T289" s="224"/>
      <c r="U289" s="224"/>
      <c r="V289" s="224"/>
      <c r="W289" s="224"/>
      <c r="X289" s="224"/>
      <c r="Y289" s="224"/>
      <c r="Z289" s="224"/>
      <c r="AA289" s="224"/>
      <c r="AB289" s="224"/>
      <c r="AC289" s="224"/>
      <c r="AD289" s="224"/>
      <c r="AE289" s="224"/>
      <c r="AF289" s="224"/>
      <c r="AG289" s="224"/>
      <c r="AH289" s="224"/>
      <c r="AI289" s="224"/>
      <c r="AJ289" s="224"/>
      <c r="AK289" s="224"/>
      <c r="AL289" s="224"/>
      <c r="AM289" s="224"/>
      <c r="AN289" s="224"/>
      <c r="AO289" s="224"/>
      <c r="AP289" s="224"/>
      <c r="AQ289" s="224"/>
      <c r="AR289" s="224"/>
      <c r="AS289" s="224"/>
      <c r="AT289" s="224"/>
      <c r="AU289" s="224"/>
      <c r="AV289" s="224"/>
    </row>
    <row r="290" spans="1:48" ht="15.75" thickBot="1" x14ac:dyDescent="0.3">
      <c r="A290" s="286" t="s">
        <v>133</v>
      </c>
      <c r="J290" s="224"/>
      <c r="K290" s="224"/>
      <c r="L290" s="224"/>
      <c r="M290" s="224"/>
      <c r="N290" s="224"/>
      <c r="O290" s="224"/>
      <c r="P290" s="224"/>
      <c r="Q290" s="224"/>
      <c r="R290" s="224"/>
      <c r="S290" s="224"/>
      <c r="T290" s="224"/>
      <c r="U290" s="224"/>
      <c r="V290" s="224"/>
      <c r="W290" s="224"/>
      <c r="X290" s="224"/>
      <c r="Y290" s="224"/>
      <c r="Z290" s="224"/>
      <c r="AA290" s="224"/>
      <c r="AB290" s="224"/>
      <c r="AC290" s="224"/>
      <c r="AD290" s="224"/>
      <c r="AE290" s="224"/>
      <c r="AF290" s="224"/>
      <c r="AG290" s="224"/>
      <c r="AH290" s="224"/>
      <c r="AI290" s="224"/>
      <c r="AJ290" s="224"/>
      <c r="AK290" s="224"/>
      <c r="AL290" s="224"/>
      <c r="AM290" s="224"/>
      <c r="AN290" s="224"/>
      <c r="AO290" s="224"/>
      <c r="AP290" s="224"/>
      <c r="AQ290" s="224"/>
      <c r="AR290" s="224"/>
      <c r="AS290" s="224"/>
      <c r="AT290" s="224"/>
      <c r="AU290" s="224"/>
      <c r="AV290" s="224"/>
    </row>
    <row r="291" spans="1:48" x14ac:dyDescent="0.25">
      <c r="A291" s="245" t="s">
        <v>167</v>
      </c>
      <c r="C291" s="246">
        <v>2837</v>
      </c>
      <c r="D291" s="246">
        <v>2808</v>
      </c>
      <c r="H291" s="236" t="s">
        <v>180</v>
      </c>
      <c r="J291" s="228"/>
      <c r="K291" s="224"/>
      <c r="L291" s="224"/>
      <c r="M291" s="224"/>
      <c r="N291" s="224"/>
      <c r="O291" s="224"/>
      <c r="P291" s="224"/>
      <c r="Q291" s="224"/>
      <c r="R291" s="224"/>
      <c r="S291" s="224"/>
      <c r="T291" s="224"/>
      <c r="U291" s="224"/>
      <c r="V291" s="224"/>
      <c r="W291" s="224"/>
      <c r="X291" s="224"/>
      <c r="Y291" s="224"/>
      <c r="Z291" s="224"/>
      <c r="AA291" s="224"/>
      <c r="AB291" s="224"/>
      <c r="AC291" s="224"/>
      <c r="AD291" s="224"/>
      <c r="AE291" s="224"/>
      <c r="AF291" s="224"/>
      <c r="AG291" s="224"/>
      <c r="AH291" s="224"/>
      <c r="AI291" s="224"/>
      <c r="AJ291" s="224"/>
      <c r="AK291" s="224"/>
      <c r="AL291" s="224"/>
      <c r="AM291" s="224"/>
      <c r="AN291" s="224"/>
      <c r="AO291" s="224"/>
      <c r="AP291" s="224"/>
      <c r="AQ291" s="224"/>
      <c r="AR291" s="224"/>
      <c r="AS291" s="224"/>
      <c r="AT291" s="224"/>
      <c r="AU291" s="224"/>
      <c r="AV291" s="224"/>
    </row>
    <row r="292" spans="1:48" x14ac:dyDescent="0.25">
      <c r="A292" s="245" t="s">
        <v>171</v>
      </c>
      <c r="D292" s="255">
        <f>(D291/D251)*100000</f>
        <v>210.27470503131653</v>
      </c>
      <c r="H292" s="224" t="s">
        <v>175</v>
      </c>
      <c r="J292" s="224"/>
      <c r="K292" s="224"/>
      <c r="L292" s="224"/>
      <c r="M292" s="224"/>
      <c r="N292" s="224"/>
      <c r="O292" s="224"/>
      <c r="P292" s="224"/>
      <c r="Q292" s="224"/>
      <c r="R292" s="224"/>
      <c r="S292" s="224"/>
      <c r="T292" s="224"/>
      <c r="U292" s="224"/>
      <c r="V292" s="224"/>
      <c r="W292" s="224"/>
      <c r="X292" s="224"/>
      <c r="Y292" s="224"/>
      <c r="Z292" s="224"/>
      <c r="AA292" s="224"/>
      <c r="AB292" s="224"/>
      <c r="AC292" s="224"/>
      <c r="AD292" s="224"/>
      <c r="AE292" s="224"/>
      <c r="AF292" s="224"/>
      <c r="AG292" s="224"/>
      <c r="AH292" s="224"/>
      <c r="AI292" s="224"/>
      <c r="AJ292" s="224"/>
      <c r="AK292" s="224"/>
      <c r="AL292" s="224"/>
      <c r="AM292" s="224"/>
      <c r="AN292" s="224"/>
      <c r="AO292" s="224"/>
      <c r="AP292" s="224"/>
      <c r="AQ292" s="224"/>
      <c r="AR292" s="224"/>
      <c r="AS292" s="224"/>
      <c r="AT292" s="224"/>
      <c r="AU292" s="224"/>
      <c r="AV292" s="224"/>
    </row>
    <row r="293" spans="1:48" x14ac:dyDescent="0.25">
      <c r="A293" s="245" t="s">
        <v>166</v>
      </c>
      <c r="D293" s="257">
        <f>D291/D276</f>
        <v>0.25400271370420624</v>
      </c>
      <c r="H293" s="224" t="s">
        <v>175</v>
      </c>
      <c r="J293" s="224"/>
      <c r="K293" s="224"/>
      <c r="L293" s="224"/>
      <c r="M293" s="224"/>
      <c r="N293" s="224"/>
      <c r="O293" s="224"/>
      <c r="P293" s="224"/>
      <c r="Q293" s="224"/>
      <c r="R293" s="224"/>
      <c r="S293" s="224"/>
      <c r="T293" s="224"/>
      <c r="U293" s="224"/>
      <c r="V293" s="224"/>
      <c r="W293" s="224"/>
      <c r="X293" s="224"/>
      <c r="Y293" s="224"/>
      <c r="Z293" s="224"/>
      <c r="AA293" s="224"/>
      <c r="AB293" s="224"/>
      <c r="AC293" s="224"/>
      <c r="AD293" s="224"/>
      <c r="AE293" s="224"/>
      <c r="AF293" s="224"/>
      <c r="AG293" s="224"/>
      <c r="AH293" s="224"/>
      <c r="AI293" s="224"/>
      <c r="AJ293" s="224"/>
      <c r="AK293" s="224"/>
      <c r="AL293" s="224"/>
      <c r="AM293" s="224"/>
      <c r="AN293" s="224"/>
      <c r="AO293" s="224"/>
      <c r="AP293" s="224"/>
      <c r="AQ293" s="224"/>
      <c r="AR293" s="224"/>
      <c r="AS293" s="224"/>
      <c r="AT293" s="224"/>
      <c r="AU293" s="224"/>
      <c r="AV293" s="224"/>
    </row>
    <row r="294" spans="1:48" x14ac:dyDescent="0.25">
      <c r="A294" s="245" t="s">
        <v>177</v>
      </c>
      <c r="C294" s="246">
        <v>2169</v>
      </c>
      <c r="D294" s="246">
        <v>2184</v>
      </c>
      <c r="H294" s="236" t="s">
        <v>180</v>
      </c>
      <c r="J294" s="224"/>
      <c r="K294" s="224"/>
      <c r="L294" s="224"/>
      <c r="M294" s="224"/>
      <c r="N294" s="224"/>
      <c r="O294" s="224"/>
      <c r="P294" s="224"/>
      <c r="Q294" s="224"/>
      <c r="R294" s="224"/>
      <c r="S294" s="224"/>
      <c r="T294" s="224"/>
      <c r="U294" s="224"/>
      <c r="V294" s="224"/>
      <c r="W294" s="224"/>
      <c r="X294" s="224"/>
      <c r="Y294" s="224"/>
      <c r="Z294" s="224"/>
      <c r="AA294" s="224"/>
      <c r="AB294" s="224"/>
      <c r="AC294" s="224"/>
      <c r="AD294" s="224"/>
      <c r="AE294" s="224"/>
      <c r="AF294" s="224"/>
      <c r="AG294" s="224"/>
      <c r="AH294" s="224"/>
      <c r="AI294" s="224"/>
      <c r="AJ294" s="224"/>
      <c r="AK294" s="224"/>
      <c r="AL294" s="224"/>
      <c r="AM294" s="224"/>
      <c r="AN294" s="224"/>
      <c r="AO294" s="224"/>
      <c r="AP294" s="224"/>
      <c r="AQ294" s="224"/>
      <c r="AR294" s="224"/>
      <c r="AS294" s="224"/>
      <c r="AT294" s="224"/>
      <c r="AU294" s="224"/>
      <c r="AV294" s="224"/>
    </row>
    <row r="295" spans="1:48" x14ac:dyDescent="0.25">
      <c r="A295" s="245" t="s">
        <v>178</v>
      </c>
      <c r="D295" s="255">
        <f>(D294/D251)*100000</f>
        <v>163.54699280213509</v>
      </c>
      <c r="H295" s="224" t="s">
        <v>175</v>
      </c>
      <c r="J295" s="224"/>
      <c r="K295" s="224"/>
      <c r="L295" s="224"/>
      <c r="M295" s="224"/>
      <c r="N295" s="224"/>
      <c r="O295" s="224"/>
      <c r="P295" s="224"/>
      <c r="Q295" s="224"/>
      <c r="R295" s="224"/>
      <c r="S295" s="224"/>
      <c r="T295" s="224"/>
      <c r="U295" s="224"/>
      <c r="V295" s="224"/>
      <c r="W295" s="224"/>
      <c r="X295" s="224"/>
      <c r="Y295" s="224"/>
      <c r="Z295" s="224"/>
      <c r="AA295" s="224"/>
      <c r="AB295" s="224"/>
      <c r="AC295" s="224"/>
      <c r="AD295" s="224"/>
      <c r="AE295" s="224"/>
      <c r="AF295" s="224"/>
      <c r="AG295" s="224"/>
      <c r="AH295" s="224"/>
      <c r="AI295" s="224"/>
      <c r="AJ295" s="224"/>
      <c r="AK295" s="224"/>
      <c r="AL295" s="224"/>
      <c r="AM295" s="224"/>
      <c r="AN295" s="224"/>
      <c r="AO295" s="224"/>
      <c r="AP295" s="224"/>
      <c r="AQ295" s="224"/>
      <c r="AR295" s="224"/>
      <c r="AS295" s="224"/>
      <c r="AT295" s="224"/>
      <c r="AU295" s="224"/>
      <c r="AV295" s="224"/>
    </row>
    <row r="296" spans="1:48" x14ac:dyDescent="0.25">
      <c r="A296" s="245" t="s">
        <v>179</v>
      </c>
      <c r="D296" s="257">
        <f>D294/D276</f>
        <v>0.19755766621438264</v>
      </c>
      <c r="H296" s="224" t="s">
        <v>175</v>
      </c>
      <c r="J296" s="224"/>
      <c r="K296" s="224"/>
      <c r="L296" s="224"/>
      <c r="M296" s="224"/>
      <c r="N296" s="224"/>
      <c r="O296" s="224"/>
      <c r="P296" s="224"/>
      <c r="Q296" s="224"/>
      <c r="R296" s="224"/>
      <c r="S296" s="224"/>
      <c r="T296" s="224"/>
      <c r="U296" s="224"/>
      <c r="V296" s="224"/>
      <c r="W296" s="224"/>
      <c r="X296" s="224"/>
      <c r="Y296" s="224"/>
      <c r="Z296" s="224"/>
      <c r="AA296" s="224"/>
      <c r="AB296" s="224"/>
      <c r="AC296" s="224"/>
      <c r="AD296" s="224"/>
      <c r="AE296" s="224"/>
      <c r="AF296" s="224"/>
      <c r="AG296" s="224"/>
      <c r="AH296" s="224"/>
      <c r="AI296" s="224"/>
      <c r="AJ296" s="224"/>
      <c r="AK296" s="224"/>
      <c r="AL296" s="224"/>
      <c r="AM296" s="224"/>
      <c r="AN296" s="224"/>
      <c r="AO296" s="224"/>
      <c r="AP296" s="224"/>
      <c r="AQ296" s="224"/>
      <c r="AR296" s="224"/>
      <c r="AS296" s="224"/>
      <c r="AT296" s="224"/>
      <c r="AU296" s="224"/>
      <c r="AV296" s="224"/>
    </row>
    <row r="297" spans="1:48" s="224" customFormat="1" x14ac:dyDescent="0.25">
      <c r="A297" s="245" t="s">
        <v>181</v>
      </c>
      <c r="C297" s="178">
        <v>606</v>
      </c>
      <c r="D297" s="178">
        <v>642</v>
      </c>
      <c r="F297" s="249"/>
      <c r="H297" s="236" t="s">
        <v>180</v>
      </c>
    </row>
    <row r="298" spans="1:48" s="224" customFormat="1" x14ac:dyDescent="0.25">
      <c r="A298" s="245" t="s">
        <v>182</v>
      </c>
      <c r="C298" s="249"/>
      <c r="D298" s="255">
        <f>(D297/D251)*100000</f>
        <v>48.075627005023229</v>
      </c>
      <c r="F298" s="249"/>
      <c r="H298" s="224" t="s">
        <v>175</v>
      </c>
    </row>
    <row r="299" spans="1:48" s="224" customFormat="1" x14ac:dyDescent="0.25">
      <c r="A299" s="245" t="s">
        <v>183</v>
      </c>
      <c r="C299" s="249"/>
      <c r="D299" s="257">
        <f>D297/D276</f>
        <v>5.8073270013568518E-2</v>
      </c>
      <c r="F299" s="249"/>
      <c r="H299" s="224" t="s">
        <v>175</v>
      </c>
    </row>
    <row r="300" spans="1:48" s="224" customFormat="1" x14ac:dyDescent="0.25">
      <c r="A300" s="245" t="s">
        <v>184</v>
      </c>
      <c r="C300" s="178">
        <v>435</v>
      </c>
      <c r="D300" s="178">
        <v>516</v>
      </c>
      <c r="F300" s="249"/>
      <c r="H300" s="236" t="s">
        <v>180</v>
      </c>
    </row>
    <row r="301" spans="1:48" s="224" customFormat="1" x14ac:dyDescent="0.25">
      <c r="A301" s="245" t="s">
        <v>185</v>
      </c>
      <c r="C301" s="249"/>
      <c r="D301" s="255">
        <f>(D300/D251)*100000</f>
        <v>38.640223574130822</v>
      </c>
      <c r="E301" s="249"/>
      <c r="F301" s="249"/>
      <c r="H301" s="224" t="s">
        <v>175</v>
      </c>
    </row>
    <row r="302" spans="1:48" s="224" customFormat="1" x14ac:dyDescent="0.25">
      <c r="A302" s="245" t="s">
        <v>186</v>
      </c>
      <c r="C302" s="249"/>
      <c r="D302" s="257">
        <f>D300/D276</f>
        <v>4.667571234735414E-2</v>
      </c>
      <c r="E302" s="249"/>
      <c r="F302" s="249"/>
      <c r="H302" s="224" t="s">
        <v>175</v>
      </c>
    </row>
    <row r="303" spans="1:48" s="224" customFormat="1" x14ac:dyDescent="0.25">
      <c r="A303" s="245" t="s">
        <v>168</v>
      </c>
      <c r="C303" s="249">
        <f>(C304*C251)/100000</f>
        <v>149.811846</v>
      </c>
      <c r="D303" s="249">
        <f>(D304*D251)/100000</f>
        <v>112.173264</v>
      </c>
      <c r="E303" s="249"/>
      <c r="F303" s="249"/>
      <c r="H303" s="224" t="s">
        <v>175</v>
      </c>
    </row>
    <row r="304" spans="1:48" s="224" customFormat="1" x14ac:dyDescent="0.25">
      <c r="A304" s="245" t="s">
        <v>170</v>
      </c>
      <c r="C304" s="178">
        <v>11.4</v>
      </c>
      <c r="D304" s="178">
        <v>8.4</v>
      </c>
      <c r="E304" s="249"/>
      <c r="F304" s="249"/>
      <c r="H304" s="231" t="s">
        <v>188</v>
      </c>
    </row>
    <row r="305" spans="1:48" s="224" customFormat="1" x14ac:dyDescent="0.25">
      <c r="A305" s="245" t="s">
        <v>169</v>
      </c>
      <c r="C305" s="257">
        <f>C303/C276</f>
        <v>1.394506618263055E-2</v>
      </c>
      <c r="D305" s="257">
        <f>D303/D276</f>
        <v>1.0146835278154681E-2</v>
      </c>
      <c r="E305" s="249"/>
      <c r="F305" s="249"/>
      <c r="H305" s="210" t="s">
        <v>175</v>
      </c>
    </row>
    <row r="306" spans="1:48" s="224" customFormat="1" x14ac:dyDescent="0.25">
      <c r="A306" s="245" t="s">
        <v>198</v>
      </c>
      <c r="C306" s="249">
        <v>107</v>
      </c>
      <c r="D306" s="249">
        <v>73</v>
      </c>
      <c r="E306" s="249"/>
      <c r="F306" s="249"/>
      <c r="H306" s="231" t="s">
        <v>204</v>
      </c>
      <c r="O306" s="231" t="s">
        <v>205</v>
      </c>
    </row>
    <row r="307" spans="1:48" s="224" customFormat="1" x14ac:dyDescent="0.25">
      <c r="A307" s="245" t="s">
        <v>199</v>
      </c>
      <c r="C307" s="255">
        <f>(C306/C251)*100000</f>
        <v>8.1422132666331333</v>
      </c>
      <c r="D307" s="255">
        <f>(D306/D251)*100000</f>
        <v>5.4665432575805228</v>
      </c>
      <c r="E307" s="249"/>
      <c r="F307" s="249"/>
      <c r="H307" s="224" t="s">
        <v>175</v>
      </c>
    </row>
    <row r="308" spans="1:48" s="224" customFormat="1" x14ac:dyDescent="0.25">
      <c r="A308" s="245" t="s">
        <v>200</v>
      </c>
      <c r="C308" s="257">
        <f>C306/C276</f>
        <v>9.959973936516802E-3</v>
      </c>
      <c r="D308" s="257">
        <f>D306/D276</f>
        <v>6.6033469018543641E-3</v>
      </c>
      <c r="E308" s="249"/>
      <c r="F308" s="249"/>
      <c r="H308" s="224" t="s">
        <v>175</v>
      </c>
    </row>
    <row r="309" spans="1:48" x14ac:dyDescent="0.25">
      <c r="J309" s="224"/>
      <c r="K309" s="224"/>
      <c r="L309" s="224"/>
      <c r="M309" s="224"/>
      <c r="N309" s="224"/>
      <c r="O309" s="224"/>
      <c r="P309" s="224"/>
      <c r="Q309" s="224"/>
      <c r="R309" s="224"/>
      <c r="S309" s="224"/>
      <c r="T309" s="224"/>
      <c r="U309" s="224"/>
      <c r="V309" s="224"/>
      <c r="W309" s="224"/>
      <c r="X309" s="224"/>
      <c r="Y309" s="224"/>
      <c r="Z309" s="224"/>
      <c r="AA309" s="224"/>
      <c r="AB309" s="224"/>
      <c r="AC309" s="224"/>
      <c r="AD309" s="224"/>
      <c r="AE309" s="224"/>
      <c r="AF309" s="224"/>
      <c r="AG309" s="224"/>
      <c r="AH309" s="224"/>
      <c r="AI309" s="224"/>
      <c r="AJ309" s="224"/>
      <c r="AK309" s="224"/>
      <c r="AL309" s="224"/>
      <c r="AM309" s="224"/>
      <c r="AN309" s="224"/>
      <c r="AO309" s="224"/>
      <c r="AP309" s="224"/>
      <c r="AQ309" s="224"/>
      <c r="AR309" s="224"/>
      <c r="AS309" s="224"/>
      <c r="AT309" s="224"/>
      <c r="AU309" s="224"/>
      <c r="AV309" s="224"/>
    </row>
    <row r="310" spans="1:48" ht="20.25" thickBot="1" x14ac:dyDescent="0.3">
      <c r="A310" s="241" t="s">
        <v>11</v>
      </c>
      <c r="J310" s="235"/>
      <c r="K310" s="235"/>
      <c r="L310" s="235"/>
      <c r="M310" s="235"/>
      <c r="N310" s="235"/>
      <c r="O310" s="235"/>
      <c r="P310" s="235"/>
      <c r="Q310" s="235"/>
      <c r="R310" s="235"/>
      <c r="S310" s="235"/>
      <c r="T310" s="235"/>
      <c r="U310" s="235"/>
      <c r="V310" s="235"/>
      <c r="W310" s="235"/>
      <c r="X310" s="235"/>
      <c r="Y310" s="235"/>
      <c r="Z310" s="235"/>
      <c r="AA310" s="235"/>
      <c r="AB310" s="235"/>
      <c r="AC310" s="235"/>
      <c r="AD310" s="235"/>
      <c r="AE310" s="235"/>
      <c r="AF310" s="235"/>
      <c r="AG310" s="235"/>
      <c r="AH310" s="235"/>
      <c r="AI310" s="235"/>
      <c r="AJ310" s="235"/>
      <c r="AK310" s="235"/>
      <c r="AL310" s="235"/>
      <c r="AM310" s="235"/>
      <c r="AN310" s="235"/>
      <c r="AO310" s="235"/>
      <c r="AP310" s="235"/>
      <c r="AQ310" s="235"/>
      <c r="AR310" s="235"/>
      <c r="AS310" s="235"/>
      <c r="AT310" s="235"/>
      <c r="AU310" s="235"/>
    </row>
    <row r="311" spans="1:48" ht="18.75" thickTop="1" thickBot="1" x14ac:dyDescent="0.35">
      <c r="A311" s="285" t="s">
        <v>117</v>
      </c>
      <c r="J311" s="235"/>
      <c r="K311" s="235"/>
      <c r="L311" s="235"/>
      <c r="M311" s="235"/>
      <c r="N311" s="235"/>
      <c r="O311" s="235"/>
      <c r="P311" s="235"/>
      <c r="Q311" s="235"/>
      <c r="R311" s="235"/>
      <c r="S311" s="235"/>
      <c r="T311" s="235"/>
      <c r="U311" s="235"/>
      <c r="V311" s="235"/>
      <c r="W311" s="235"/>
      <c r="X311" s="235"/>
      <c r="Y311" s="235"/>
      <c r="Z311" s="235"/>
      <c r="AA311" s="235"/>
      <c r="AB311" s="235"/>
      <c r="AC311" s="235"/>
      <c r="AD311" s="235"/>
      <c r="AE311" s="235"/>
      <c r="AF311" s="235"/>
      <c r="AG311" s="235"/>
      <c r="AH311" s="235"/>
      <c r="AI311" s="235"/>
      <c r="AJ311" s="235"/>
      <c r="AK311" s="235"/>
      <c r="AL311" s="235"/>
      <c r="AM311" s="235"/>
      <c r="AN311" s="235"/>
      <c r="AO311" s="235"/>
      <c r="AP311" s="235"/>
      <c r="AQ311" s="235"/>
      <c r="AR311" s="235"/>
      <c r="AS311" s="235"/>
      <c r="AT311" s="235"/>
      <c r="AU311" s="235"/>
    </row>
    <row r="312" spans="1:48" ht="15.75" thickTop="1" x14ac:dyDescent="0.25">
      <c r="A312" s="235" t="s">
        <v>140</v>
      </c>
      <c r="C312" s="250">
        <v>13875394</v>
      </c>
      <c r="D312" s="250">
        <v>14071445</v>
      </c>
      <c r="E312" s="250">
        <v>14322757</v>
      </c>
      <c r="H312" s="236" t="s">
        <v>187</v>
      </c>
      <c r="J312" s="235"/>
      <c r="K312" s="235"/>
      <c r="L312" s="235"/>
      <c r="M312" s="235"/>
      <c r="N312" s="235"/>
      <c r="O312" s="235"/>
      <c r="P312" s="235"/>
      <c r="Q312" s="235"/>
      <c r="R312" s="235"/>
      <c r="S312" s="235"/>
      <c r="T312" s="235"/>
      <c r="U312" s="235"/>
      <c r="V312" s="235"/>
      <c r="W312" s="235"/>
      <c r="X312" s="235"/>
      <c r="Y312" s="235"/>
      <c r="Z312" s="235"/>
      <c r="AA312" s="235"/>
      <c r="AB312" s="235"/>
      <c r="AC312" s="235"/>
      <c r="AD312" s="235"/>
      <c r="AE312" s="235"/>
      <c r="AF312" s="235"/>
      <c r="AG312" s="235"/>
      <c r="AH312" s="235"/>
      <c r="AI312" s="235"/>
      <c r="AJ312" s="235"/>
      <c r="AK312" s="235"/>
      <c r="AL312" s="235"/>
      <c r="AM312" s="235"/>
      <c r="AN312" s="235"/>
      <c r="AO312" s="235"/>
      <c r="AP312" s="235"/>
      <c r="AQ312" s="235"/>
      <c r="AR312" s="235"/>
      <c r="AS312" s="235"/>
      <c r="AT312" s="235"/>
      <c r="AU312" s="235"/>
    </row>
    <row r="313" spans="1:48" x14ac:dyDescent="0.25">
      <c r="A313" s="235" t="s">
        <v>141</v>
      </c>
      <c r="C313" s="250">
        <v>6835845</v>
      </c>
      <c r="D313" s="250">
        <v>6937613</v>
      </c>
      <c r="E313" s="250">
        <v>7069861</v>
      </c>
      <c r="H313" s="224" t="s">
        <v>174</v>
      </c>
      <c r="J313" s="235"/>
      <c r="K313" s="235"/>
      <c r="L313" s="235"/>
      <c r="M313" s="235"/>
      <c r="N313" s="235"/>
      <c r="O313" s="235"/>
      <c r="P313" s="235"/>
      <c r="Q313" s="235"/>
      <c r="R313" s="235"/>
      <c r="S313" s="235"/>
      <c r="T313" s="235"/>
      <c r="U313" s="235"/>
      <c r="V313" s="235"/>
      <c r="W313" s="235"/>
      <c r="X313" s="235"/>
      <c r="Y313" s="235"/>
      <c r="Z313" s="235"/>
      <c r="AA313" s="235"/>
      <c r="AB313" s="235"/>
      <c r="AC313" s="235"/>
      <c r="AD313" s="235"/>
      <c r="AE313" s="235"/>
      <c r="AF313" s="235"/>
      <c r="AG313" s="235"/>
      <c r="AH313" s="235"/>
      <c r="AI313" s="235"/>
      <c r="AJ313" s="235"/>
      <c r="AK313" s="235"/>
      <c r="AL313" s="235"/>
      <c r="AM313" s="235"/>
      <c r="AN313" s="235"/>
      <c r="AO313" s="235"/>
      <c r="AP313" s="235"/>
      <c r="AQ313" s="235"/>
      <c r="AR313" s="235"/>
      <c r="AS313" s="235"/>
      <c r="AT313" s="235"/>
      <c r="AU313" s="235"/>
    </row>
    <row r="314" spans="1:48" x14ac:dyDescent="0.25">
      <c r="A314" s="235" t="s">
        <v>142</v>
      </c>
      <c r="C314" s="250">
        <v>7039549</v>
      </c>
      <c r="D314" s="250">
        <v>7133832</v>
      </c>
      <c r="E314" s="250">
        <v>7252896</v>
      </c>
      <c r="H314" s="224" t="s">
        <v>174</v>
      </c>
      <c r="J314" s="235"/>
      <c r="K314" s="235"/>
      <c r="L314" s="235"/>
      <c r="M314" s="235"/>
      <c r="N314" s="235"/>
      <c r="O314" s="235"/>
      <c r="P314" s="235"/>
      <c r="Q314" s="235"/>
      <c r="R314" s="235"/>
      <c r="S314" s="235"/>
      <c r="T314" s="235"/>
      <c r="U314" s="235"/>
      <c r="V314" s="235"/>
      <c r="W314" s="235"/>
      <c r="X314" s="235"/>
      <c r="Y314" s="235"/>
      <c r="Z314" s="235"/>
      <c r="AA314" s="235"/>
      <c r="AB314" s="235"/>
      <c r="AC314" s="235"/>
      <c r="AD314" s="235"/>
      <c r="AE314" s="235"/>
      <c r="AF314" s="235"/>
      <c r="AG314" s="235"/>
      <c r="AH314" s="235"/>
      <c r="AI314" s="235"/>
      <c r="AJ314" s="235"/>
      <c r="AK314" s="235"/>
      <c r="AL314" s="235"/>
      <c r="AM314" s="235"/>
      <c r="AN314" s="235"/>
      <c r="AO314" s="235"/>
      <c r="AP314" s="235"/>
      <c r="AQ314" s="235"/>
      <c r="AR314" s="235"/>
      <c r="AS314" s="235"/>
      <c r="AT314" s="235"/>
      <c r="AU314" s="235"/>
    </row>
    <row r="315" spans="1:48" x14ac:dyDescent="0.25">
      <c r="A315" s="235" t="s">
        <v>144</v>
      </c>
      <c r="C315" s="250">
        <v>839916</v>
      </c>
      <c r="D315" s="250">
        <v>848226</v>
      </c>
      <c r="E315" s="250">
        <v>858779</v>
      </c>
      <c r="H315" s="224" t="s">
        <v>174</v>
      </c>
      <c r="J315" s="235"/>
      <c r="K315" s="235"/>
      <c r="L315" s="235"/>
      <c r="M315" s="235"/>
      <c r="N315" s="235"/>
      <c r="O315" s="235"/>
      <c r="P315" s="235"/>
      <c r="Q315" s="235"/>
      <c r="R315" s="235"/>
      <c r="S315" s="235"/>
      <c r="T315" s="235"/>
      <c r="U315" s="235"/>
      <c r="V315" s="235"/>
      <c r="W315" s="235"/>
      <c r="X315" s="235"/>
      <c r="Y315" s="235"/>
      <c r="Z315" s="235"/>
      <c r="AA315" s="235"/>
      <c r="AB315" s="235"/>
      <c r="AC315" s="235"/>
      <c r="AD315" s="235"/>
      <c r="AE315" s="235"/>
      <c r="AF315" s="235"/>
      <c r="AG315" s="235"/>
      <c r="AH315" s="235"/>
      <c r="AI315" s="235"/>
      <c r="AJ315" s="235"/>
      <c r="AK315" s="235"/>
      <c r="AL315" s="235"/>
      <c r="AM315" s="235"/>
      <c r="AN315" s="235"/>
      <c r="AO315" s="235"/>
      <c r="AP315" s="235"/>
      <c r="AQ315" s="235"/>
      <c r="AR315" s="235"/>
      <c r="AS315" s="235"/>
      <c r="AT315" s="235"/>
      <c r="AU315" s="235"/>
    </row>
    <row r="316" spans="1:48" x14ac:dyDescent="0.25">
      <c r="A316" s="235" t="s">
        <v>145</v>
      </c>
      <c r="C316" s="250">
        <v>954329</v>
      </c>
      <c r="D316" s="250">
        <v>977088</v>
      </c>
      <c r="E316" s="250">
        <v>1010922</v>
      </c>
      <c r="H316" s="224" t="s">
        <v>174</v>
      </c>
      <c r="J316" s="235"/>
      <c r="K316" s="235"/>
      <c r="L316" s="235"/>
      <c r="M316" s="235"/>
      <c r="N316" s="235"/>
      <c r="O316" s="235"/>
      <c r="P316" s="235"/>
      <c r="Q316" s="235"/>
      <c r="R316" s="235"/>
      <c r="S316" s="235"/>
      <c r="T316" s="235"/>
      <c r="U316" s="235"/>
      <c r="V316" s="235"/>
      <c r="W316" s="235"/>
      <c r="X316" s="235"/>
      <c r="Y316" s="235"/>
      <c r="Z316" s="235"/>
      <c r="AA316" s="235"/>
      <c r="AB316" s="235"/>
      <c r="AC316" s="235"/>
      <c r="AD316" s="235"/>
      <c r="AE316" s="235"/>
      <c r="AF316" s="235"/>
      <c r="AG316" s="235"/>
      <c r="AH316" s="235"/>
      <c r="AI316" s="235"/>
      <c r="AJ316" s="235"/>
      <c r="AK316" s="235"/>
      <c r="AL316" s="235"/>
      <c r="AM316" s="235"/>
      <c r="AN316" s="235"/>
      <c r="AO316" s="235"/>
      <c r="AP316" s="235"/>
      <c r="AQ316" s="235"/>
      <c r="AR316" s="235"/>
      <c r="AS316" s="235"/>
      <c r="AT316" s="235"/>
      <c r="AU316" s="235"/>
    </row>
    <row r="317" spans="1:48" x14ac:dyDescent="0.25">
      <c r="A317" s="235" t="s">
        <v>146</v>
      </c>
      <c r="C317" s="250">
        <v>946087</v>
      </c>
      <c r="D317" s="250">
        <v>972554</v>
      </c>
      <c r="E317" s="250">
        <v>1014007</v>
      </c>
      <c r="H317" s="224" t="s">
        <v>174</v>
      </c>
    </row>
    <row r="318" spans="1:48" x14ac:dyDescent="0.25">
      <c r="A318" s="235" t="s">
        <v>147</v>
      </c>
      <c r="C318" s="250">
        <v>932338</v>
      </c>
      <c r="D318" s="250">
        <v>950415</v>
      </c>
      <c r="E318" s="250">
        <v>975779</v>
      </c>
      <c r="H318" s="224" t="s">
        <v>174</v>
      </c>
    </row>
    <row r="319" spans="1:48" x14ac:dyDescent="0.25">
      <c r="A319" s="235" t="s">
        <v>148</v>
      </c>
      <c r="C319" s="250">
        <v>894083</v>
      </c>
      <c r="D319" s="250">
        <v>908872</v>
      </c>
      <c r="E319" s="250">
        <v>934918</v>
      </c>
      <c r="H319" s="224" t="s">
        <v>174</v>
      </c>
    </row>
    <row r="320" spans="1:48" x14ac:dyDescent="0.25">
      <c r="A320" s="235" t="s">
        <v>149</v>
      </c>
      <c r="C320" s="250">
        <v>907532</v>
      </c>
      <c r="D320" s="250">
        <v>903665</v>
      </c>
      <c r="E320" s="250">
        <v>905902</v>
      </c>
      <c r="H320" s="224" t="s">
        <v>174</v>
      </c>
    </row>
    <row r="321" spans="1:15" x14ac:dyDescent="0.25">
      <c r="A321" s="235" t="s">
        <v>150</v>
      </c>
      <c r="C321" s="250">
        <v>960850</v>
      </c>
      <c r="D321" s="250">
        <v>954816</v>
      </c>
      <c r="E321" s="250">
        <v>948166</v>
      </c>
      <c r="H321" s="224" t="s">
        <v>174</v>
      </c>
    </row>
    <row r="322" spans="1:15" x14ac:dyDescent="0.25">
      <c r="A322" s="235" t="s">
        <v>151</v>
      </c>
      <c r="C322" s="250">
        <v>1075341</v>
      </c>
      <c r="D322" s="250">
        <v>1051741</v>
      </c>
      <c r="E322" s="250">
        <v>1020454</v>
      </c>
      <c r="H322" s="224" t="s">
        <v>174</v>
      </c>
    </row>
    <row r="323" spans="1:15" x14ac:dyDescent="0.25">
      <c r="A323" s="235" t="s">
        <v>152</v>
      </c>
      <c r="C323" s="250">
        <v>1007466</v>
      </c>
      <c r="D323" s="250">
        <v>1027723</v>
      </c>
      <c r="E323" s="250">
        <v>1049597</v>
      </c>
      <c r="H323" s="224" t="s">
        <v>174</v>
      </c>
    </row>
    <row r="324" spans="1:15" x14ac:dyDescent="0.25">
      <c r="A324" s="235" t="s">
        <v>153</v>
      </c>
      <c r="C324" s="250">
        <v>856710</v>
      </c>
      <c r="D324" s="250">
        <v>886030</v>
      </c>
      <c r="E324" s="250">
        <v>913345</v>
      </c>
      <c r="H324" s="224" t="s">
        <v>174</v>
      </c>
    </row>
    <row r="325" spans="1:15" x14ac:dyDescent="0.25">
      <c r="A325" s="235" t="s">
        <v>154</v>
      </c>
      <c r="C325" s="250">
        <v>739710</v>
      </c>
      <c r="D325" s="250">
        <v>745418</v>
      </c>
      <c r="E325" s="250">
        <v>757793</v>
      </c>
      <c r="H325" s="224" t="s">
        <v>174</v>
      </c>
    </row>
    <row r="326" spans="1:15" x14ac:dyDescent="0.25">
      <c r="A326" s="235" t="s">
        <v>155</v>
      </c>
      <c r="C326" s="250">
        <v>534238</v>
      </c>
      <c r="D326" s="250">
        <v>578472</v>
      </c>
      <c r="E326" s="250">
        <v>613928</v>
      </c>
      <c r="H326" s="224" t="s">
        <v>174</v>
      </c>
    </row>
    <row r="327" spans="1:15" x14ac:dyDescent="0.25">
      <c r="A327" s="235" t="s">
        <v>156</v>
      </c>
      <c r="C327" s="250">
        <v>393567</v>
      </c>
      <c r="D327" s="250">
        <v>408442</v>
      </c>
      <c r="E327" s="250">
        <v>426449</v>
      </c>
      <c r="H327" s="224" t="s">
        <v>174</v>
      </c>
    </row>
    <row r="328" spans="1:15" x14ac:dyDescent="0.25">
      <c r="A328" s="235" t="s">
        <v>157</v>
      </c>
      <c r="C328" s="250">
        <v>290923</v>
      </c>
      <c r="D328" s="250">
        <v>295779</v>
      </c>
      <c r="E328" s="250">
        <v>302369</v>
      </c>
      <c r="H328" s="224" t="s">
        <v>174</v>
      </c>
    </row>
    <row r="329" spans="1:15" x14ac:dyDescent="0.25">
      <c r="A329" s="235" t="s">
        <v>158</v>
      </c>
      <c r="C329" s="250">
        <v>188834</v>
      </c>
      <c r="D329" s="250">
        <v>193892</v>
      </c>
      <c r="E329" s="250">
        <v>198414</v>
      </c>
      <c r="H329" s="224" t="s">
        <v>174</v>
      </c>
    </row>
    <row r="330" spans="1:15" x14ac:dyDescent="0.25">
      <c r="A330" s="235" t="s">
        <v>159</v>
      </c>
      <c r="C330" s="250">
        <v>88843</v>
      </c>
      <c r="D330" s="250">
        <v>91889</v>
      </c>
      <c r="E330" s="250">
        <v>94793</v>
      </c>
      <c r="H330" s="224" t="s">
        <v>174</v>
      </c>
    </row>
    <row r="331" spans="1:15" x14ac:dyDescent="0.25">
      <c r="A331" s="235" t="s">
        <v>165</v>
      </c>
      <c r="C331" s="250">
        <v>22042</v>
      </c>
      <c r="D331" s="250">
        <v>24953</v>
      </c>
      <c r="E331" s="250">
        <v>27614</v>
      </c>
      <c r="H331" s="224" t="s">
        <v>174</v>
      </c>
    </row>
    <row r="332" spans="1:15" x14ac:dyDescent="0.25">
      <c r="A332" s="235" t="s">
        <v>160</v>
      </c>
      <c r="C332" s="250">
        <v>3067</v>
      </c>
      <c r="D332" s="250">
        <v>3254</v>
      </c>
      <c r="E332" s="250">
        <v>3458</v>
      </c>
      <c r="H332" s="224" t="s">
        <v>174</v>
      </c>
    </row>
    <row r="333" spans="1:15" ht="18" thickBot="1" x14ac:dyDescent="0.35">
      <c r="A333" s="285" t="s">
        <v>143</v>
      </c>
    </row>
    <row r="334" spans="1:15" ht="15.75" thickTop="1" x14ac:dyDescent="0.25">
      <c r="A334" s="235" t="s">
        <v>232</v>
      </c>
      <c r="C334" s="272">
        <v>29500</v>
      </c>
      <c r="D334" s="272">
        <v>32978</v>
      </c>
      <c r="H334" s="231" t="s">
        <v>225</v>
      </c>
      <c r="O334" s="231" t="s">
        <v>226</v>
      </c>
    </row>
    <row r="335" spans="1:15" x14ac:dyDescent="0.25">
      <c r="A335" s="235" t="s">
        <v>235</v>
      </c>
      <c r="C335" s="249">
        <v>2769</v>
      </c>
      <c r="D335" s="249">
        <v>3011</v>
      </c>
      <c r="H335" s="236" t="s">
        <v>237</v>
      </c>
    </row>
    <row r="336" spans="1:15" ht="18" thickBot="1" x14ac:dyDescent="0.35">
      <c r="A336" s="285" t="s">
        <v>118</v>
      </c>
    </row>
    <row r="337" spans="1:8" ht="15.75" thickTop="1" x14ac:dyDescent="0.25">
      <c r="A337" s="235" t="s">
        <v>122</v>
      </c>
      <c r="C337" s="246">
        <v>99419</v>
      </c>
      <c r="D337" s="246">
        <v>103282</v>
      </c>
      <c r="H337" s="231" t="s">
        <v>188</v>
      </c>
    </row>
    <row r="338" spans="1:8" x14ac:dyDescent="0.25">
      <c r="A338" s="235" t="s">
        <v>123</v>
      </c>
      <c r="C338" s="255">
        <f>(C337/C312)*100000</f>
        <v>716.51298694653281</v>
      </c>
      <c r="D338" s="255">
        <f>(D337/D312)*100000</f>
        <v>733.98289941082805</v>
      </c>
      <c r="H338" s="224" t="s">
        <v>175</v>
      </c>
    </row>
    <row r="339" spans="1:8" ht="15.75" thickBot="1" x14ac:dyDescent="0.3">
      <c r="A339" s="286" t="s">
        <v>139</v>
      </c>
    </row>
    <row r="340" spans="1:8" x14ac:dyDescent="0.25">
      <c r="A340" s="235" t="s">
        <v>136</v>
      </c>
      <c r="D340" s="249">
        <f>Ont!G7</f>
        <v>839</v>
      </c>
      <c r="H340" s="231" t="s">
        <v>176</v>
      </c>
    </row>
    <row r="341" spans="1:8" x14ac:dyDescent="0.25">
      <c r="A341" s="237" t="s">
        <v>137</v>
      </c>
      <c r="D341" s="255">
        <f>(D340/D312)*100000</f>
        <v>5.9624295870111421</v>
      </c>
      <c r="H341" s="224" t="s">
        <v>175</v>
      </c>
    </row>
    <row r="342" spans="1:8" x14ac:dyDescent="0.25">
      <c r="A342" s="243" t="s">
        <v>138</v>
      </c>
      <c r="D342" s="257">
        <f>D340/D337</f>
        <v>8.1233903293894388E-3</v>
      </c>
      <c r="H342" s="224" t="s">
        <v>175</v>
      </c>
    </row>
    <row r="343" spans="1:8" ht="15.75" thickBot="1" x14ac:dyDescent="0.3">
      <c r="A343" s="286" t="s">
        <v>124</v>
      </c>
    </row>
    <row r="344" spans="1:8" x14ac:dyDescent="0.25">
      <c r="A344" s="244" t="s">
        <v>125</v>
      </c>
      <c r="C344" s="249">
        <f>(C345*C312)/100000</f>
        <v>1359.7886120000003</v>
      </c>
      <c r="H344" s="224" t="s">
        <v>175</v>
      </c>
    </row>
    <row r="345" spans="1:8" x14ac:dyDescent="0.25">
      <c r="A345" s="245" t="s">
        <v>128</v>
      </c>
      <c r="C345" s="178">
        <v>9.8000000000000007</v>
      </c>
      <c r="D345" s="178"/>
      <c r="H345" s="236" t="s">
        <v>192</v>
      </c>
    </row>
    <row r="346" spans="1:8" x14ac:dyDescent="0.25">
      <c r="A346" s="245" t="s">
        <v>126</v>
      </c>
      <c r="C346" s="257">
        <f>C344/C337</f>
        <v>1.3677351532403266E-2</v>
      </c>
      <c r="D346" s="257"/>
      <c r="H346" s="224" t="s">
        <v>175</v>
      </c>
    </row>
    <row r="347" spans="1:8" ht="15.75" thickBot="1" x14ac:dyDescent="0.3">
      <c r="A347" s="286" t="s">
        <v>129</v>
      </c>
    </row>
    <row r="348" spans="1:8" x14ac:dyDescent="0.25">
      <c r="A348" s="244" t="s">
        <v>130</v>
      </c>
      <c r="C348" s="178">
        <v>206</v>
      </c>
      <c r="D348" s="178">
        <v>196</v>
      </c>
      <c r="H348" s="236" t="s">
        <v>193</v>
      </c>
    </row>
    <row r="349" spans="1:8" x14ac:dyDescent="0.25">
      <c r="A349" s="245" t="s">
        <v>131</v>
      </c>
      <c r="C349" s="178">
        <v>1.47</v>
      </c>
      <c r="D349" s="178">
        <v>1.38</v>
      </c>
      <c r="H349" s="224" t="s">
        <v>174</v>
      </c>
    </row>
    <row r="350" spans="1:8" x14ac:dyDescent="0.25">
      <c r="A350" s="245" t="s">
        <v>132</v>
      </c>
      <c r="C350" s="257">
        <f>(C348/C337)</f>
        <v>2.072038543940293E-3</v>
      </c>
      <c r="D350" s="257">
        <f>(D348/D337)</f>
        <v>1.8977169303460429E-3</v>
      </c>
      <c r="H350" s="224" t="s">
        <v>175</v>
      </c>
    </row>
    <row r="351" spans="1:8" ht="15.75" thickBot="1" x14ac:dyDescent="0.3">
      <c r="A351" s="286" t="s">
        <v>133</v>
      </c>
    </row>
    <row r="352" spans="1:8" x14ac:dyDescent="0.25">
      <c r="A352" s="245" t="s">
        <v>167</v>
      </c>
      <c r="C352" s="230">
        <v>29139</v>
      </c>
      <c r="D352" s="276" t="s">
        <v>56</v>
      </c>
      <c r="H352" s="236" t="s">
        <v>180</v>
      </c>
    </row>
    <row r="353" spans="1:8" x14ac:dyDescent="0.25">
      <c r="A353" s="245" t="s">
        <v>171</v>
      </c>
      <c r="C353" s="255">
        <f>(C352/C312)*100000</f>
        <v>210.00484742991804</v>
      </c>
      <c r="D353" s="275"/>
      <c r="H353" s="224" t="s">
        <v>175</v>
      </c>
    </row>
    <row r="354" spans="1:8" x14ac:dyDescent="0.25">
      <c r="A354" s="245" t="s">
        <v>166</v>
      </c>
      <c r="C354" s="257">
        <f>C352/C337</f>
        <v>0.29309286957221459</v>
      </c>
      <c r="D354" s="275"/>
      <c r="H354" s="224" t="s">
        <v>175</v>
      </c>
    </row>
    <row r="355" spans="1:8" x14ac:dyDescent="0.25">
      <c r="A355" s="245" t="s">
        <v>177</v>
      </c>
      <c r="C355" s="230">
        <v>19290</v>
      </c>
      <c r="D355" s="276" t="s">
        <v>56</v>
      </c>
      <c r="H355" s="236" t="s">
        <v>180</v>
      </c>
    </row>
    <row r="356" spans="1:8" x14ac:dyDescent="0.25">
      <c r="A356" s="245" t="s">
        <v>178</v>
      </c>
      <c r="C356" s="255">
        <f>(C355/C312)*100000</f>
        <v>139.02307927255976</v>
      </c>
      <c r="D356" s="275"/>
      <c r="H356" s="224" t="s">
        <v>175</v>
      </c>
    </row>
    <row r="357" spans="1:8" x14ac:dyDescent="0.25">
      <c r="A357" s="245" t="s">
        <v>179</v>
      </c>
      <c r="C357" s="257">
        <f>C355/C337</f>
        <v>0.19402729860489443</v>
      </c>
      <c r="D357" s="275"/>
      <c r="H357" s="224" t="s">
        <v>175</v>
      </c>
    </row>
    <row r="358" spans="1:8" s="224" customFormat="1" x14ac:dyDescent="0.25">
      <c r="A358" s="245" t="s">
        <v>181</v>
      </c>
      <c r="C358" s="246">
        <v>5123</v>
      </c>
      <c r="D358" s="276" t="s">
        <v>56</v>
      </c>
      <c r="E358" s="249"/>
      <c r="F358" s="249"/>
      <c r="H358" s="236" t="s">
        <v>180</v>
      </c>
    </row>
    <row r="359" spans="1:8" s="224" customFormat="1" x14ac:dyDescent="0.25">
      <c r="A359" s="245" t="s">
        <v>182</v>
      </c>
      <c r="C359" s="255">
        <f>(C358/C312)*100000</f>
        <v>36.921474085708844</v>
      </c>
      <c r="D359" s="275"/>
      <c r="E359" s="249"/>
      <c r="F359" s="249"/>
      <c r="H359" s="224" t="s">
        <v>175</v>
      </c>
    </row>
    <row r="360" spans="1:8" s="224" customFormat="1" x14ac:dyDescent="0.25">
      <c r="A360" s="245" t="s">
        <v>183</v>
      </c>
      <c r="C360" s="257">
        <f>C358/C337</f>
        <v>5.1529385731097679E-2</v>
      </c>
      <c r="D360" s="275"/>
      <c r="E360" s="249"/>
      <c r="F360" s="249"/>
      <c r="H360" s="224" t="s">
        <v>175</v>
      </c>
    </row>
    <row r="361" spans="1:8" s="224" customFormat="1" x14ac:dyDescent="0.25">
      <c r="A361" s="245" t="s">
        <v>184</v>
      </c>
      <c r="C361" s="246">
        <v>4143</v>
      </c>
      <c r="D361" s="276" t="s">
        <v>56</v>
      </c>
      <c r="E361" s="249"/>
      <c r="F361" s="249"/>
      <c r="H361" s="236" t="s">
        <v>180</v>
      </c>
    </row>
    <row r="362" spans="1:8" s="224" customFormat="1" x14ac:dyDescent="0.25">
      <c r="A362" s="245" t="s">
        <v>185</v>
      </c>
      <c r="C362" s="255">
        <f>(C361/C312)*100000</f>
        <v>29.858611582489118</v>
      </c>
      <c r="D362" s="249"/>
      <c r="E362" s="249"/>
      <c r="F362" s="249"/>
      <c r="H362" s="224" t="s">
        <v>175</v>
      </c>
    </row>
    <row r="363" spans="1:8" s="224" customFormat="1" x14ac:dyDescent="0.25">
      <c r="A363" s="245" t="s">
        <v>186</v>
      </c>
      <c r="C363" s="257">
        <f>C361/C337</f>
        <v>4.1672114988080752E-2</v>
      </c>
      <c r="D363" s="249"/>
      <c r="E363" s="249"/>
      <c r="F363" s="249"/>
      <c r="H363" s="224" t="s">
        <v>175</v>
      </c>
    </row>
    <row r="364" spans="1:8" s="224" customFormat="1" x14ac:dyDescent="0.25">
      <c r="A364" s="245" t="s">
        <v>168</v>
      </c>
      <c r="C364" s="249">
        <f>(C365*C312)/100000</f>
        <v>2150.6860700000002</v>
      </c>
      <c r="D364" s="249">
        <f>(D365*D312)/100000</f>
        <v>2026.28808</v>
      </c>
      <c r="E364" s="249"/>
      <c r="F364" s="249"/>
      <c r="H364" s="224" t="s">
        <v>175</v>
      </c>
    </row>
    <row r="365" spans="1:8" s="224" customFormat="1" x14ac:dyDescent="0.25">
      <c r="A365" s="245" t="s">
        <v>170</v>
      </c>
      <c r="C365" s="178">
        <v>15.5</v>
      </c>
      <c r="D365" s="178">
        <v>14.4</v>
      </c>
      <c r="E365" s="249"/>
      <c r="F365" s="249"/>
      <c r="H365" s="231" t="s">
        <v>188</v>
      </c>
    </row>
    <row r="366" spans="1:8" s="224" customFormat="1" x14ac:dyDescent="0.25">
      <c r="A366" s="245" t="s">
        <v>169</v>
      </c>
      <c r="C366" s="257">
        <f>C364/C337</f>
        <v>2.1632545791045978E-2</v>
      </c>
      <c r="D366" s="257">
        <f>D364/D337</f>
        <v>1.9618985689665188E-2</v>
      </c>
      <c r="E366" s="249"/>
      <c r="F366" s="249"/>
      <c r="H366" s="210" t="s">
        <v>175</v>
      </c>
    </row>
    <row r="367" spans="1:8" s="224" customFormat="1" x14ac:dyDescent="0.25">
      <c r="A367" s="245" t="s">
        <v>198</v>
      </c>
      <c r="C367" s="224">
        <v>483</v>
      </c>
      <c r="D367" s="278" t="s">
        <v>56</v>
      </c>
      <c r="E367" s="249"/>
      <c r="F367" s="249"/>
      <c r="H367" s="231" t="s">
        <v>206</v>
      </c>
    </row>
    <row r="368" spans="1:8" s="224" customFormat="1" x14ac:dyDescent="0.25">
      <c r="A368" s="245" t="s">
        <v>199</v>
      </c>
      <c r="C368" s="255">
        <f>(C367/C312)*100000</f>
        <v>3.4809822337297236</v>
      </c>
      <c r="D368" s="249"/>
      <c r="E368" s="249"/>
      <c r="F368" s="249"/>
      <c r="H368" s="224" t="s">
        <v>175</v>
      </c>
    </row>
    <row r="369" spans="1:8" s="224" customFormat="1" x14ac:dyDescent="0.25">
      <c r="A369" s="245" t="s">
        <v>200</v>
      </c>
      <c r="C369" s="257">
        <f>C367/C337</f>
        <v>4.8582262947726293E-3</v>
      </c>
      <c r="D369" s="249"/>
      <c r="E369" s="249"/>
      <c r="F369" s="249"/>
      <c r="H369" s="224" t="s">
        <v>175</v>
      </c>
    </row>
    <row r="371" spans="1:8" ht="20.25" thickBot="1" x14ac:dyDescent="0.35">
      <c r="A371" s="225" t="s">
        <v>0</v>
      </c>
    </row>
    <row r="372" spans="1:8" ht="18.75" thickTop="1" thickBot="1" x14ac:dyDescent="0.35">
      <c r="A372" s="285" t="s">
        <v>117</v>
      </c>
    </row>
    <row r="373" spans="1:8" ht="15.75" thickTop="1" x14ac:dyDescent="0.25">
      <c r="A373" s="235" t="s">
        <v>140</v>
      </c>
      <c r="C373" s="250">
        <v>8225950</v>
      </c>
      <c r="D373" s="250">
        <v>8297717</v>
      </c>
      <c r="E373" s="250">
        <v>8390499</v>
      </c>
      <c r="H373" s="236" t="s">
        <v>187</v>
      </c>
    </row>
    <row r="374" spans="1:8" x14ac:dyDescent="0.25">
      <c r="A374" s="235" t="s">
        <v>141</v>
      </c>
      <c r="C374" s="250">
        <v>4095582</v>
      </c>
      <c r="D374" s="250">
        <v>4133887</v>
      </c>
      <c r="E374" s="250">
        <v>4184622</v>
      </c>
      <c r="H374" s="224" t="s">
        <v>174</v>
      </c>
    </row>
    <row r="375" spans="1:8" x14ac:dyDescent="0.25">
      <c r="A375" s="235" t="s">
        <v>142</v>
      </c>
      <c r="C375" s="250">
        <v>4130368</v>
      </c>
      <c r="D375" s="250">
        <v>4163830</v>
      </c>
      <c r="E375" s="250">
        <v>4205877</v>
      </c>
      <c r="H375" s="224" t="s">
        <v>174</v>
      </c>
    </row>
    <row r="376" spans="1:8" x14ac:dyDescent="0.25">
      <c r="A376" s="235" t="s">
        <v>144</v>
      </c>
      <c r="C376" s="250">
        <v>429466</v>
      </c>
      <c r="D376" s="250">
        <v>424063</v>
      </c>
      <c r="E376" s="250">
        <v>422430</v>
      </c>
      <c r="H376" s="224" t="s">
        <v>174</v>
      </c>
    </row>
    <row r="377" spans="1:8" x14ac:dyDescent="0.25">
      <c r="A377" s="235" t="s">
        <v>145</v>
      </c>
      <c r="C377" s="250">
        <v>517216</v>
      </c>
      <c r="D377" s="250">
        <v>510936</v>
      </c>
      <c r="E377" s="250">
        <v>505345</v>
      </c>
      <c r="H377" s="224" t="s">
        <v>174</v>
      </c>
    </row>
    <row r="378" spans="1:8" x14ac:dyDescent="0.25">
      <c r="A378" s="235" t="s">
        <v>146</v>
      </c>
      <c r="C378" s="250">
        <v>518570</v>
      </c>
      <c r="D378" s="250">
        <v>535318</v>
      </c>
      <c r="E378" s="250">
        <v>551684</v>
      </c>
      <c r="H378" s="224" t="s">
        <v>174</v>
      </c>
    </row>
    <row r="379" spans="1:8" x14ac:dyDescent="0.25">
      <c r="A379" s="235" t="s">
        <v>147</v>
      </c>
      <c r="C379" s="250">
        <v>534815</v>
      </c>
      <c r="D379" s="250">
        <v>529496</v>
      </c>
      <c r="E379" s="250">
        <v>531563</v>
      </c>
      <c r="H379" s="224" t="s">
        <v>174</v>
      </c>
    </row>
    <row r="380" spans="1:8" x14ac:dyDescent="0.25">
      <c r="A380" s="235" t="s">
        <v>148</v>
      </c>
      <c r="C380" s="250">
        <v>568116</v>
      </c>
      <c r="D380" s="250">
        <v>572896</v>
      </c>
      <c r="E380" s="250">
        <v>577041</v>
      </c>
      <c r="H380" s="224" t="s">
        <v>174</v>
      </c>
    </row>
    <row r="381" spans="1:8" x14ac:dyDescent="0.25">
      <c r="A381" s="235" t="s">
        <v>149</v>
      </c>
      <c r="C381" s="250">
        <v>521293</v>
      </c>
      <c r="D381" s="250">
        <v>533288</v>
      </c>
      <c r="E381" s="250">
        <v>549400</v>
      </c>
      <c r="H381" s="224" t="s">
        <v>174</v>
      </c>
    </row>
    <row r="382" spans="1:8" x14ac:dyDescent="0.25">
      <c r="A382" s="235" t="s">
        <v>150</v>
      </c>
      <c r="C382" s="250">
        <v>532643</v>
      </c>
      <c r="D382" s="250">
        <v>524160</v>
      </c>
      <c r="E382" s="250">
        <v>520622</v>
      </c>
      <c r="H382" s="224" t="s">
        <v>174</v>
      </c>
    </row>
    <row r="383" spans="1:8" x14ac:dyDescent="0.25">
      <c r="A383" s="235" t="s">
        <v>151</v>
      </c>
      <c r="C383" s="250">
        <v>629208</v>
      </c>
      <c r="D383" s="250">
        <v>610330</v>
      </c>
      <c r="E383" s="250">
        <v>587044</v>
      </c>
      <c r="H383" s="224" t="s">
        <v>174</v>
      </c>
    </row>
    <row r="384" spans="1:8" x14ac:dyDescent="0.25">
      <c r="A384" s="235" t="s">
        <v>152</v>
      </c>
      <c r="C384" s="250">
        <v>642195</v>
      </c>
      <c r="D384" s="250">
        <v>643217</v>
      </c>
      <c r="E384" s="250">
        <v>643473</v>
      </c>
      <c r="H384" s="224" t="s">
        <v>174</v>
      </c>
    </row>
    <row r="385" spans="1:14" x14ac:dyDescent="0.25">
      <c r="A385" s="235" t="s">
        <v>153</v>
      </c>
      <c r="C385" s="250">
        <v>563494</v>
      </c>
      <c r="D385" s="250">
        <v>580660</v>
      </c>
      <c r="E385" s="250">
        <v>597552</v>
      </c>
      <c r="H385" s="224" t="s">
        <v>174</v>
      </c>
    </row>
    <row r="386" spans="1:14" x14ac:dyDescent="0.25">
      <c r="A386" s="235" t="s">
        <v>154</v>
      </c>
      <c r="C386" s="250">
        <v>482961</v>
      </c>
      <c r="D386" s="250">
        <v>490774</v>
      </c>
      <c r="E386" s="250">
        <v>500413</v>
      </c>
      <c r="H386" s="224" t="s">
        <v>174</v>
      </c>
    </row>
    <row r="387" spans="1:14" x14ac:dyDescent="0.25">
      <c r="A387" s="235" t="s">
        <v>155</v>
      </c>
      <c r="C387" s="250">
        <v>369265</v>
      </c>
      <c r="D387" s="250">
        <v>390774</v>
      </c>
      <c r="E387" s="250">
        <v>409289</v>
      </c>
      <c r="H387" s="224" t="s">
        <v>174</v>
      </c>
    </row>
    <row r="388" spans="1:14" x14ac:dyDescent="0.25">
      <c r="A388" s="235" t="s">
        <v>156</v>
      </c>
      <c r="C388" s="250">
        <v>252546</v>
      </c>
      <c r="D388" s="250">
        <v>265958</v>
      </c>
      <c r="E388" s="250">
        <v>280955</v>
      </c>
      <c r="H388" s="224" t="s">
        <v>174</v>
      </c>
    </row>
    <row r="389" spans="1:14" x14ac:dyDescent="0.25">
      <c r="A389" s="235" t="s">
        <v>157</v>
      </c>
      <c r="C389" s="250">
        <v>183822</v>
      </c>
      <c r="D389" s="250">
        <v>184296</v>
      </c>
      <c r="E389" s="250">
        <v>186999</v>
      </c>
      <c r="H389" s="224" t="s">
        <v>174</v>
      </c>
    </row>
    <row r="390" spans="1:14" x14ac:dyDescent="0.25">
      <c r="A390" s="235" t="s">
        <v>158</v>
      </c>
      <c r="C390" s="250">
        <v>119161</v>
      </c>
      <c r="D390" s="250">
        <v>123297</v>
      </c>
      <c r="E390" s="250">
        <v>125698</v>
      </c>
      <c r="H390" s="224" t="s">
        <v>174</v>
      </c>
    </row>
    <row r="391" spans="1:14" x14ac:dyDescent="0.25">
      <c r="A391" s="235" t="s">
        <v>159</v>
      </c>
      <c r="C391" s="250">
        <v>53711</v>
      </c>
      <c r="D391" s="250">
        <v>55753</v>
      </c>
      <c r="E391" s="250">
        <v>57915</v>
      </c>
      <c r="H391" s="224" t="s">
        <v>174</v>
      </c>
    </row>
    <row r="392" spans="1:14" x14ac:dyDescent="0.25">
      <c r="A392" s="235" t="s">
        <v>165</v>
      </c>
      <c r="C392" s="250">
        <v>13466</v>
      </c>
      <c r="D392" s="250">
        <v>14735</v>
      </c>
      <c r="E392" s="250">
        <v>15668</v>
      </c>
      <c r="H392" s="224" t="s">
        <v>174</v>
      </c>
    </row>
    <row r="393" spans="1:14" x14ac:dyDescent="0.25">
      <c r="A393" s="235" t="s">
        <v>160</v>
      </c>
      <c r="C393" s="250">
        <v>2008</v>
      </c>
      <c r="D393" s="250">
        <v>2145</v>
      </c>
      <c r="E393" s="250">
        <v>2340</v>
      </c>
      <c r="H393" s="224" t="s">
        <v>174</v>
      </c>
    </row>
    <row r="394" spans="1:14" ht="18" thickBot="1" x14ac:dyDescent="0.35">
      <c r="A394" s="285" t="s">
        <v>143</v>
      </c>
    </row>
    <row r="395" spans="1:14" ht="15.75" thickTop="1" x14ac:dyDescent="0.25">
      <c r="A395" s="235" t="s">
        <v>273</v>
      </c>
      <c r="C395" s="272">
        <v>20730</v>
      </c>
      <c r="D395" s="272">
        <v>20948</v>
      </c>
      <c r="H395" s="231" t="s">
        <v>227</v>
      </c>
      <c r="N395" s="231" t="s">
        <v>228</v>
      </c>
    </row>
    <row r="396" spans="1:14" x14ac:dyDescent="0.25">
      <c r="A396" s="235" t="s">
        <v>272</v>
      </c>
      <c r="C396" s="249">
        <v>380</v>
      </c>
      <c r="D396" s="249">
        <v>431</v>
      </c>
      <c r="H396" s="236" t="s">
        <v>237</v>
      </c>
    </row>
    <row r="397" spans="1:14" ht="18" thickBot="1" x14ac:dyDescent="0.35">
      <c r="A397" s="285" t="s">
        <v>118</v>
      </c>
    </row>
    <row r="398" spans="1:14" ht="15.75" thickTop="1" x14ac:dyDescent="0.25">
      <c r="A398" s="235" t="s">
        <v>122</v>
      </c>
      <c r="C398" s="246">
        <v>63515</v>
      </c>
      <c r="D398" s="246">
        <v>64993</v>
      </c>
      <c r="H398" s="231" t="s">
        <v>188</v>
      </c>
    </row>
    <row r="399" spans="1:14" x14ac:dyDescent="0.25">
      <c r="A399" s="235" t="s">
        <v>123</v>
      </c>
      <c r="C399" s="255">
        <f>(C398/C373)*100000</f>
        <v>772.12966283529568</v>
      </c>
      <c r="D399" s="255">
        <f>(D398/D373)*100000</f>
        <v>783.26363745594119</v>
      </c>
      <c r="H399" s="224" t="s">
        <v>175</v>
      </c>
    </row>
    <row r="400" spans="1:14" ht="15.75" thickBot="1" x14ac:dyDescent="0.3">
      <c r="A400" s="286" t="s">
        <v>139</v>
      </c>
    </row>
    <row r="401" spans="1:8" x14ac:dyDescent="0.25">
      <c r="A401" s="235" t="s">
        <v>271</v>
      </c>
      <c r="C401" s="249">
        <v>454</v>
      </c>
      <c r="D401" s="249">
        <v>757</v>
      </c>
      <c r="G401" s="230"/>
      <c r="H401" s="231" t="s">
        <v>276</v>
      </c>
    </row>
    <row r="402" spans="1:8" x14ac:dyDescent="0.25">
      <c r="A402" s="237" t="s">
        <v>137</v>
      </c>
      <c r="C402" s="255">
        <f>(C401/C373)*100000</f>
        <v>5.5191193722305636</v>
      </c>
      <c r="D402" s="255">
        <f>(D401/D373)*100000</f>
        <v>9.1229912998961034</v>
      </c>
    </row>
    <row r="403" spans="1:8" x14ac:dyDescent="0.25">
      <c r="A403" s="243" t="s">
        <v>138</v>
      </c>
      <c r="C403" s="257">
        <f>C401/C398</f>
        <v>7.1479178146894437E-3</v>
      </c>
      <c r="D403" s="257">
        <f>D401/D398</f>
        <v>1.1647408182419645E-2</v>
      </c>
      <c r="H403" s="231"/>
    </row>
    <row r="404" spans="1:8" ht="15.75" thickBot="1" x14ac:dyDescent="0.3">
      <c r="A404" s="286" t="s">
        <v>124</v>
      </c>
      <c r="H404" s="231"/>
    </row>
    <row r="405" spans="1:8" x14ac:dyDescent="0.25">
      <c r="A405" s="244" t="s">
        <v>125</v>
      </c>
      <c r="C405" s="249">
        <f t="shared" ref="C405:D405" si="0">(C406*C373)/100000</f>
        <v>773.23929999999996</v>
      </c>
      <c r="D405" s="249">
        <f t="shared" si="0"/>
        <v>862.96256799999992</v>
      </c>
      <c r="H405" s="224" t="s">
        <v>175</v>
      </c>
    </row>
    <row r="406" spans="1:8" x14ac:dyDescent="0.25">
      <c r="A406" s="245" t="s">
        <v>128</v>
      </c>
      <c r="B406" s="178">
        <v>13.9</v>
      </c>
      <c r="C406" s="178">
        <v>9.4</v>
      </c>
      <c r="D406" s="178">
        <v>10.4</v>
      </c>
      <c r="H406" s="236" t="s">
        <v>192</v>
      </c>
    </row>
    <row r="407" spans="1:8" x14ac:dyDescent="0.25">
      <c r="A407" s="245" t="s">
        <v>126</v>
      </c>
      <c r="B407" s="257"/>
      <c r="C407" s="257">
        <f t="shared" ref="C407:D407" si="1">C405/C398</f>
        <v>1.2174121073762104E-2</v>
      </c>
      <c r="D407" s="257">
        <f t="shared" si="1"/>
        <v>1.3277777114458478E-2</v>
      </c>
      <c r="H407" s="224" t="s">
        <v>175</v>
      </c>
    </row>
    <row r="408" spans="1:8" ht="15.75" thickBot="1" x14ac:dyDescent="0.3">
      <c r="A408" s="286" t="s">
        <v>129</v>
      </c>
    </row>
    <row r="409" spans="1:8" x14ac:dyDescent="0.25">
      <c r="A409" s="244" t="s">
        <v>130</v>
      </c>
      <c r="C409" s="178">
        <v>67</v>
      </c>
      <c r="D409" s="178">
        <v>93</v>
      </c>
      <c r="H409" s="236" t="s">
        <v>193</v>
      </c>
    </row>
    <row r="410" spans="1:8" x14ac:dyDescent="0.25">
      <c r="A410" s="245" t="s">
        <v>131</v>
      </c>
      <c r="B410" s="178">
        <v>0.9</v>
      </c>
      <c r="C410" s="178">
        <v>0.81</v>
      </c>
      <c r="D410" s="178">
        <v>1.1100000000000001</v>
      </c>
      <c r="H410" s="224" t="s">
        <v>174</v>
      </c>
    </row>
    <row r="411" spans="1:8" x14ac:dyDescent="0.25">
      <c r="A411" s="245" t="s">
        <v>132</v>
      </c>
      <c r="C411" s="257">
        <f>(C409/C398)</f>
        <v>1.0548689285995434E-3</v>
      </c>
      <c r="D411" s="257">
        <f>(D409/D398)</f>
        <v>1.4309233302047912E-3</v>
      </c>
      <c r="H411" s="224" t="s">
        <v>175</v>
      </c>
    </row>
    <row r="412" spans="1:8" ht="15.75" thickBot="1" x14ac:dyDescent="0.3">
      <c r="A412" s="286" t="s">
        <v>133</v>
      </c>
    </row>
    <row r="413" spans="1:8" x14ac:dyDescent="0.25">
      <c r="A413" s="245" t="s">
        <v>167</v>
      </c>
      <c r="C413" s="246">
        <v>21307</v>
      </c>
      <c r="D413" s="246">
        <v>21248</v>
      </c>
      <c r="H413" s="236" t="s">
        <v>180</v>
      </c>
    </row>
    <row r="414" spans="1:8" x14ac:dyDescent="0.25">
      <c r="A414" s="245" t="s">
        <v>171</v>
      </c>
      <c r="C414" s="255">
        <f>(C413/C373)*100000</f>
        <v>259.02175432624801</v>
      </c>
      <c r="D414" s="255">
        <f>(D413/D373)*100000</f>
        <v>256.07043479549856</v>
      </c>
      <c r="H414" s="224" t="s">
        <v>175</v>
      </c>
    </row>
    <row r="415" spans="1:8" x14ac:dyDescent="0.25">
      <c r="A415" s="245" t="s">
        <v>166</v>
      </c>
      <c r="C415" s="257">
        <f>C413/C398</f>
        <v>0.33546406360702197</v>
      </c>
      <c r="D415" s="257">
        <f>D413/D398</f>
        <v>0.32692751527087532</v>
      </c>
      <c r="H415" s="224" t="s">
        <v>175</v>
      </c>
    </row>
    <row r="416" spans="1:8" x14ac:dyDescent="0.25">
      <c r="A416" s="245" t="s">
        <v>177</v>
      </c>
      <c r="C416" s="246">
        <v>11226</v>
      </c>
      <c r="D416" s="246">
        <v>11788</v>
      </c>
      <c r="H416" s="236" t="s">
        <v>180</v>
      </c>
    </row>
    <row r="417" spans="1:8" x14ac:dyDescent="0.25">
      <c r="A417" s="245" t="s">
        <v>178</v>
      </c>
      <c r="C417" s="255">
        <f>(C416/C373)*100000</f>
        <v>136.47055963141034</v>
      </c>
      <c r="D417" s="255">
        <f>(D416/D373)*100000</f>
        <v>142.06317231595148</v>
      </c>
      <c r="H417" s="224" t="s">
        <v>175</v>
      </c>
    </row>
    <row r="418" spans="1:8" x14ac:dyDescent="0.25">
      <c r="A418" s="245" t="s">
        <v>179</v>
      </c>
      <c r="C418" s="257">
        <f>C416/C398</f>
        <v>0.17674565063370856</v>
      </c>
      <c r="D418" s="257">
        <f>D416/D398</f>
        <v>0.18137337867154923</v>
      </c>
      <c r="H418" s="224" t="s">
        <v>175</v>
      </c>
    </row>
    <row r="419" spans="1:8" s="224" customFormat="1" x14ac:dyDescent="0.25">
      <c r="A419" s="245" t="s">
        <v>181</v>
      </c>
      <c r="C419" s="246">
        <v>2898</v>
      </c>
      <c r="D419" s="246">
        <v>3042</v>
      </c>
      <c r="E419" s="249"/>
      <c r="F419" s="249"/>
      <c r="H419" s="236" t="s">
        <v>180</v>
      </c>
    </row>
    <row r="420" spans="1:8" s="224" customFormat="1" x14ac:dyDescent="0.25">
      <c r="A420" s="245" t="s">
        <v>182</v>
      </c>
      <c r="C420" s="255">
        <f>(C419/C373)*100000</f>
        <v>35.229973437718435</v>
      </c>
      <c r="D420" s="255">
        <f>(D419/D373)*100000</f>
        <v>36.660686306848021</v>
      </c>
      <c r="E420" s="249"/>
      <c r="F420" s="249"/>
      <c r="H420" s="224" t="s">
        <v>175</v>
      </c>
    </row>
    <row r="421" spans="1:8" s="224" customFormat="1" x14ac:dyDescent="0.25">
      <c r="A421" s="245" t="s">
        <v>183</v>
      </c>
      <c r="C421" s="257">
        <f>C419/C398</f>
        <v>4.5627017240022043E-2</v>
      </c>
      <c r="D421" s="257">
        <f>D419/D398</f>
        <v>4.6805040542827692E-2</v>
      </c>
      <c r="E421" s="249"/>
      <c r="F421" s="249"/>
      <c r="H421" s="224" t="s">
        <v>175</v>
      </c>
    </row>
    <row r="422" spans="1:8" s="224" customFormat="1" x14ac:dyDescent="0.25">
      <c r="A422" s="245" t="s">
        <v>184</v>
      </c>
      <c r="C422" s="246">
        <v>3015</v>
      </c>
      <c r="D422" s="246">
        <v>3098</v>
      </c>
      <c r="E422" s="249"/>
      <c r="F422" s="249"/>
      <c r="H422" s="236" t="s">
        <v>180</v>
      </c>
    </row>
    <row r="423" spans="1:8" s="224" customFormat="1" x14ac:dyDescent="0.25">
      <c r="A423" s="245" t="s">
        <v>185</v>
      </c>
      <c r="C423" s="255">
        <f>(C422/C373)*100000</f>
        <v>36.652301557874779</v>
      </c>
      <c r="D423" s="255">
        <f>(D422/D373)*100000</f>
        <v>37.335570735902415</v>
      </c>
      <c r="E423" s="249"/>
      <c r="F423" s="249"/>
      <c r="H423" s="224" t="s">
        <v>175</v>
      </c>
    </row>
    <row r="424" spans="1:8" s="224" customFormat="1" x14ac:dyDescent="0.25">
      <c r="A424" s="245" t="s">
        <v>186</v>
      </c>
      <c r="C424" s="257">
        <f>C422/C398</f>
        <v>4.7469101786979453E-2</v>
      </c>
      <c r="D424" s="257">
        <f>D422/D398</f>
        <v>4.7666671795424123E-2</v>
      </c>
      <c r="E424" s="249"/>
      <c r="F424" s="249"/>
      <c r="H424" s="224" t="s">
        <v>175</v>
      </c>
    </row>
    <row r="425" spans="1:8" s="224" customFormat="1" x14ac:dyDescent="0.25">
      <c r="A425" s="245" t="s">
        <v>168</v>
      </c>
      <c r="C425" s="249">
        <f>(C426*C373)/100000</f>
        <v>2492.4628499999999</v>
      </c>
      <c r="D425" s="249">
        <f>(D426*D373)/100000</f>
        <v>2522.5059679999999</v>
      </c>
      <c r="E425" s="249"/>
      <c r="F425" s="249"/>
      <c r="H425" s="224" t="s">
        <v>175</v>
      </c>
    </row>
    <row r="426" spans="1:8" s="224" customFormat="1" x14ac:dyDescent="0.25">
      <c r="A426" s="245" t="s">
        <v>170</v>
      </c>
      <c r="C426" s="178">
        <v>30.3</v>
      </c>
      <c r="D426" s="178">
        <v>30.4</v>
      </c>
      <c r="E426" s="249"/>
      <c r="F426" s="249"/>
      <c r="H426" s="231" t="s">
        <v>188</v>
      </c>
    </row>
    <row r="427" spans="1:8" s="224" customFormat="1" x14ac:dyDescent="0.25">
      <c r="A427" s="245" t="s">
        <v>169</v>
      </c>
      <c r="C427" s="257">
        <f>C425/C398</f>
        <v>3.9242113673935292E-2</v>
      </c>
      <c r="D427" s="257">
        <f>D425/D398</f>
        <v>3.8811963873032478E-2</v>
      </c>
      <c r="E427" s="249"/>
      <c r="F427" s="249"/>
      <c r="H427" s="224" t="s">
        <v>175</v>
      </c>
    </row>
    <row r="428" spans="1:8" s="224" customFormat="1" x14ac:dyDescent="0.25">
      <c r="A428" s="245" t="s">
        <v>198</v>
      </c>
      <c r="C428" s="249">
        <v>346</v>
      </c>
      <c r="D428" s="249">
        <v>359</v>
      </c>
      <c r="E428" s="249"/>
      <c r="F428" s="249"/>
      <c r="H428" s="231" t="s">
        <v>207</v>
      </c>
    </row>
    <row r="429" spans="1:8" s="224" customFormat="1" x14ac:dyDescent="0.25">
      <c r="A429" s="245" t="s">
        <v>199</v>
      </c>
      <c r="C429" s="255">
        <f>(C428/C373)*100000</f>
        <v>4.2062011074708696</v>
      </c>
      <c r="D429" s="255">
        <f>(D428/D373)*100000</f>
        <v>4.32649125054518</v>
      </c>
      <c r="E429" s="249"/>
      <c r="F429" s="249"/>
      <c r="H429" s="224" t="s">
        <v>175</v>
      </c>
    </row>
    <row r="430" spans="1:8" s="224" customFormat="1" x14ac:dyDescent="0.25">
      <c r="A430" s="245" t="s">
        <v>200</v>
      </c>
      <c r="C430" s="257">
        <f>C428/C398</f>
        <v>5.4475320790364481E-3</v>
      </c>
      <c r="D430" s="257">
        <f>D428/D398</f>
        <v>5.5236717800378502E-3</v>
      </c>
      <c r="E430" s="249"/>
      <c r="F430" s="249"/>
      <c r="H430" s="224" t="s">
        <v>175</v>
      </c>
    </row>
    <row r="432" spans="1:8" ht="20.25" thickBot="1" x14ac:dyDescent="0.35">
      <c r="A432" s="225" t="s">
        <v>135</v>
      </c>
    </row>
    <row r="433" spans="1:8" ht="18.75" thickTop="1" thickBot="1" x14ac:dyDescent="0.35">
      <c r="A433" s="285" t="s">
        <v>117</v>
      </c>
    </row>
    <row r="434" spans="1:8" ht="15.75" thickTop="1" x14ac:dyDescent="0.25">
      <c r="A434" s="235" t="s">
        <v>140</v>
      </c>
      <c r="C434" s="249">
        <f>SUM(C495+C556+C617+C677)</f>
        <v>1853109</v>
      </c>
      <c r="D434" s="249">
        <f>SUM(D495+D556+D617+D677)</f>
        <v>1868098</v>
      </c>
      <c r="E434" s="249">
        <f>SUM(E495+E556+E617+E677)</f>
        <v>1883819</v>
      </c>
      <c r="H434" s="224" t="s">
        <v>189</v>
      </c>
    </row>
    <row r="435" spans="1:8" x14ac:dyDescent="0.25">
      <c r="A435" s="235" t="s">
        <v>141</v>
      </c>
      <c r="C435" s="249">
        <f t="shared" ref="C435:E454" si="2">SUM(C496+C557+C618+C679)</f>
        <v>1172285</v>
      </c>
      <c r="D435" s="249">
        <f t="shared" si="2"/>
        <v>1179593</v>
      </c>
      <c r="E435" s="249">
        <f t="shared" si="2"/>
        <v>1186061</v>
      </c>
      <c r="H435" t="s">
        <v>174</v>
      </c>
    </row>
    <row r="436" spans="1:8" x14ac:dyDescent="0.25">
      <c r="A436" s="235" t="s">
        <v>142</v>
      </c>
      <c r="C436" s="249">
        <f t="shared" si="2"/>
        <v>1210250</v>
      </c>
      <c r="D436" s="249">
        <f t="shared" si="2"/>
        <v>1217072</v>
      </c>
      <c r="E436" s="249">
        <f t="shared" si="2"/>
        <v>1223113</v>
      </c>
      <c r="H436" s="224" t="s">
        <v>174</v>
      </c>
    </row>
    <row r="437" spans="1:8" x14ac:dyDescent="0.25">
      <c r="A437" s="235" t="s">
        <v>144</v>
      </c>
      <c r="C437" s="249">
        <f t="shared" si="2"/>
        <v>115325</v>
      </c>
      <c r="D437" s="249">
        <f t="shared" si="2"/>
        <v>114961</v>
      </c>
      <c r="E437" s="249">
        <f t="shared" si="2"/>
        <v>114567</v>
      </c>
      <c r="H437" s="224" t="s">
        <v>174</v>
      </c>
    </row>
    <row r="438" spans="1:8" x14ac:dyDescent="0.25">
      <c r="A438" s="235" t="s">
        <v>145</v>
      </c>
      <c r="C438" s="249">
        <f t="shared" si="2"/>
        <v>126654</v>
      </c>
      <c r="D438" s="249">
        <f t="shared" si="2"/>
        <v>126964</v>
      </c>
      <c r="E438" s="249">
        <f t="shared" si="2"/>
        <v>127195</v>
      </c>
      <c r="H438" s="224" t="s">
        <v>174</v>
      </c>
    </row>
    <row r="439" spans="1:8" x14ac:dyDescent="0.25">
      <c r="A439" s="235" t="s">
        <v>146</v>
      </c>
      <c r="C439" s="249">
        <f t="shared" si="2"/>
        <v>122999</v>
      </c>
      <c r="D439" s="249">
        <f t="shared" si="2"/>
        <v>125437</v>
      </c>
      <c r="E439" s="249">
        <f t="shared" si="2"/>
        <v>127829</v>
      </c>
      <c r="H439" s="224" t="s">
        <v>174</v>
      </c>
    </row>
    <row r="440" spans="1:8" x14ac:dyDescent="0.25">
      <c r="A440" s="235" t="s">
        <v>147</v>
      </c>
      <c r="C440" s="249">
        <f t="shared" si="2"/>
        <v>122417</v>
      </c>
      <c r="D440" s="249">
        <f t="shared" si="2"/>
        <v>123706</v>
      </c>
      <c r="E440" s="249">
        <f t="shared" si="2"/>
        <v>124700</v>
      </c>
      <c r="H440" s="224" t="s">
        <v>174</v>
      </c>
    </row>
    <row r="441" spans="1:8" x14ac:dyDescent="0.25">
      <c r="A441" s="235" t="s">
        <v>148</v>
      </c>
      <c r="C441" s="249">
        <f t="shared" si="2"/>
        <v>125332</v>
      </c>
      <c r="D441" s="249">
        <f t="shared" si="2"/>
        <v>125502</v>
      </c>
      <c r="E441" s="249">
        <f t="shared" si="2"/>
        <v>127126</v>
      </c>
      <c r="H441" s="224" t="s">
        <v>174</v>
      </c>
    </row>
    <row r="442" spans="1:8" x14ac:dyDescent="0.25">
      <c r="A442" s="235" t="s">
        <v>149</v>
      </c>
      <c r="C442" s="249">
        <f t="shared" si="2"/>
        <v>135491</v>
      </c>
      <c r="D442" s="249">
        <f t="shared" si="2"/>
        <v>133207</v>
      </c>
      <c r="E442" s="249">
        <f t="shared" si="2"/>
        <v>131341</v>
      </c>
      <c r="H442" s="224" t="s">
        <v>174</v>
      </c>
    </row>
    <row r="443" spans="1:8" x14ac:dyDescent="0.25">
      <c r="A443" s="235" t="s">
        <v>150</v>
      </c>
      <c r="C443" s="249">
        <f t="shared" si="2"/>
        <v>146168</v>
      </c>
      <c r="D443" s="249">
        <f t="shared" si="2"/>
        <v>145042</v>
      </c>
      <c r="E443" s="249">
        <f t="shared" si="2"/>
        <v>143913</v>
      </c>
      <c r="H443" s="224" t="s">
        <v>174</v>
      </c>
    </row>
    <row r="444" spans="1:8" x14ac:dyDescent="0.25">
      <c r="A444" s="235" t="s">
        <v>151</v>
      </c>
      <c r="C444" s="249">
        <f t="shared" si="2"/>
        <v>172662</v>
      </c>
      <c r="D444" s="249">
        <f t="shared" si="2"/>
        <v>167273</v>
      </c>
      <c r="E444" s="249">
        <f t="shared" si="2"/>
        <v>160815</v>
      </c>
      <c r="H444" s="224" t="s">
        <v>174</v>
      </c>
    </row>
    <row r="445" spans="1:8" x14ac:dyDescent="0.25">
      <c r="A445" s="235" t="s">
        <v>152</v>
      </c>
      <c r="C445" s="249">
        <f t="shared" si="2"/>
        <v>173952</v>
      </c>
      <c r="D445" s="249">
        <f t="shared" si="2"/>
        <v>174830</v>
      </c>
      <c r="E445" s="249">
        <f t="shared" si="2"/>
        <v>175402</v>
      </c>
      <c r="H445" s="224" t="s">
        <v>174</v>
      </c>
    </row>
    <row r="446" spans="1:8" x14ac:dyDescent="0.25">
      <c r="A446" s="235" t="s">
        <v>153</v>
      </c>
      <c r="C446" s="249">
        <f t="shared" si="2"/>
        <v>161169</v>
      </c>
      <c r="D446" s="249">
        <f t="shared" si="2"/>
        <v>164596</v>
      </c>
      <c r="E446" s="249">
        <f t="shared" si="2"/>
        <v>167482</v>
      </c>
      <c r="H446" s="224" t="s">
        <v>174</v>
      </c>
    </row>
    <row r="447" spans="1:8" x14ac:dyDescent="0.25">
      <c r="A447" s="235" t="s">
        <v>154</v>
      </c>
      <c r="C447" s="249">
        <f t="shared" si="2"/>
        <v>144411</v>
      </c>
      <c r="D447" s="249">
        <f t="shared" si="2"/>
        <v>144856</v>
      </c>
      <c r="E447" s="249">
        <f t="shared" si="2"/>
        <v>145947</v>
      </c>
      <c r="H447" s="224" t="s">
        <v>174</v>
      </c>
    </row>
    <row r="448" spans="1:8" x14ac:dyDescent="0.25">
      <c r="A448" s="235" t="s">
        <v>155</v>
      </c>
      <c r="C448" s="249">
        <f t="shared" si="2"/>
        <v>101420</v>
      </c>
      <c r="D448" s="249">
        <f t="shared" si="2"/>
        <v>110254</v>
      </c>
      <c r="E448" s="249">
        <f t="shared" si="2"/>
        <v>117858</v>
      </c>
      <c r="H448" s="224" t="s">
        <v>174</v>
      </c>
    </row>
    <row r="449" spans="1:8" x14ac:dyDescent="0.25">
      <c r="A449" s="235" t="s">
        <v>156</v>
      </c>
      <c r="C449" s="249">
        <f t="shared" si="2"/>
        <v>69955</v>
      </c>
      <c r="D449" s="249">
        <f t="shared" si="2"/>
        <v>72984</v>
      </c>
      <c r="E449" s="249">
        <f t="shared" si="2"/>
        <v>76582</v>
      </c>
      <c r="H449" s="224" t="s">
        <v>174</v>
      </c>
    </row>
    <row r="450" spans="1:8" x14ac:dyDescent="0.25">
      <c r="A450" s="235" t="s">
        <v>157</v>
      </c>
      <c r="C450" s="249">
        <f t="shared" si="2"/>
        <v>48699</v>
      </c>
      <c r="D450" s="249">
        <f t="shared" si="2"/>
        <v>49532</v>
      </c>
      <c r="E450" s="249">
        <f t="shared" si="2"/>
        <v>50750</v>
      </c>
      <c r="H450" s="224" t="s">
        <v>174</v>
      </c>
    </row>
    <row r="451" spans="1:8" x14ac:dyDescent="0.25">
      <c r="A451" s="235" t="s">
        <v>158</v>
      </c>
      <c r="C451" s="249">
        <f t="shared" si="2"/>
        <v>29546</v>
      </c>
      <c r="D451" s="249">
        <f t="shared" si="2"/>
        <v>30508</v>
      </c>
      <c r="E451" s="249">
        <f t="shared" si="2"/>
        <v>31224</v>
      </c>
      <c r="H451" s="224" t="s">
        <v>174</v>
      </c>
    </row>
    <row r="452" spans="1:8" x14ac:dyDescent="0.25">
      <c r="A452" s="235" t="s">
        <v>159</v>
      </c>
      <c r="C452" s="249">
        <f t="shared" si="2"/>
        <v>14099</v>
      </c>
      <c r="D452" s="249">
        <f t="shared" si="2"/>
        <v>14121</v>
      </c>
      <c r="E452" s="249">
        <f t="shared" si="2"/>
        <v>14394</v>
      </c>
      <c r="H452" s="224" t="s">
        <v>174</v>
      </c>
    </row>
    <row r="453" spans="1:8" x14ac:dyDescent="0.25">
      <c r="A453" s="235" t="s">
        <v>165</v>
      </c>
      <c r="C453" s="249">
        <f t="shared" si="2"/>
        <v>4214</v>
      </c>
      <c r="D453" s="249">
        <f t="shared" si="2"/>
        <v>4545</v>
      </c>
      <c r="E453" s="249">
        <f t="shared" si="2"/>
        <v>4709</v>
      </c>
      <c r="H453" s="224" t="s">
        <v>174</v>
      </c>
    </row>
    <row r="454" spans="1:8" x14ac:dyDescent="0.25">
      <c r="A454" s="235" t="s">
        <v>160</v>
      </c>
      <c r="C454" s="249">
        <f t="shared" si="2"/>
        <v>603</v>
      </c>
      <c r="D454" s="249">
        <f t="shared" si="2"/>
        <v>690</v>
      </c>
      <c r="E454" s="249">
        <f t="shared" si="2"/>
        <v>769</v>
      </c>
      <c r="H454" s="224" t="s">
        <v>174</v>
      </c>
    </row>
    <row r="455" spans="1:8" ht="18" thickBot="1" x14ac:dyDescent="0.35">
      <c r="A455" s="285" t="s">
        <v>143</v>
      </c>
    </row>
    <row r="456" spans="1:8" ht="15.75" thickTop="1" x14ac:dyDescent="0.25">
      <c r="A456" s="235" t="s">
        <v>232</v>
      </c>
      <c r="C456" s="249">
        <f>SUM(C517+C578+C639+C700)</f>
        <v>5821</v>
      </c>
      <c r="D456" s="249">
        <f t="shared" ref="D456:E456" si="3">SUM(D517+D578+D639+D700)</f>
        <v>5919.3024229999992</v>
      </c>
      <c r="E456" s="249">
        <f t="shared" si="3"/>
        <v>0</v>
      </c>
    </row>
    <row r="457" spans="1:8" x14ac:dyDescent="0.25">
      <c r="A457" s="235" t="s">
        <v>235</v>
      </c>
      <c r="D457" s="249">
        <f>D518+D579+D640+D701</f>
        <v>477</v>
      </c>
    </row>
    <row r="458" spans="1:8" ht="18" thickBot="1" x14ac:dyDescent="0.35">
      <c r="A458" s="285" t="s">
        <v>118</v>
      </c>
    </row>
    <row r="459" spans="1:8" ht="15.75" thickTop="1" x14ac:dyDescent="0.25">
      <c r="A459" s="235" t="s">
        <v>122</v>
      </c>
      <c r="C459" s="249">
        <f>SUM(C520+C581+C642+C703)</f>
        <v>22309</v>
      </c>
      <c r="D459" s="249">
        <f>SUM(D520+D581+D642+D703)</f>
        <v>23487</v>
      </c>
      <c r="H459" s="224" t="s">
        <v>189</v>
      </c>
    </row>
    <row r="460" spans="1:8" x14ac:dyDescent="0.25">
      <c r="A460" s="235" t="s">
        <v>123</v>
      </c>
      <c r="C460" s="249">
        <f>(C459/C434)*100000</f>
        <v>1203.8687416660325</v>
      </c>
      <c r="D460" s="249">
        <f>(D459/D434)*100000</f>
        <v>1257.2680876485067</v>
      </c>
      <c r="H460" s="224" t="s">
        <v>175</v>
      </c>
    </row>
    <row r="461" spans="1:8" ht="15.75" thickBot="1" x14ac:dyDescent="0.3">
      <c r="A461" s="286" t="s">
        <v>139</v>
      </c>
    </row>
    <row r="462" spans="1:8" x14ac:dyDescent="0.25">
      <c r="A462" s="235" t="s">
        <v>136</v>
      </c>
      <c r="D462" s="249">
        <f>Atlantic!G11</f>
        <v>121</v>
      </c>
      <c r="H462" s="231" t="s">
        <v>176</v>
      </c>
    </row>
    <row r="463" spans="1:8" x14ac:dyDescent="0.25">
      <c r="A463" s="237" t="s">
        <v>137</v>
      </c>
      <c r="D463" s="255">
        <f>(D462/D434)*100000</f>
        <v>6.477176250924737</v>
      </c>
      <c r="H463" s="224" t="s">
        <v>175</v>
      </c>
    </row>
    <row r="464" spans="1:8" x14ac:dyDescent="0.25">
      <c r="A464" s="243" t="s">
        <v>138</v>
      </c>
      <c r="D464" s="257">
        <f>D462/D459</f>
        <v>5.1517860944352194E-3</v>
      </c>
      <c r="H464" s="224" t="s">
        <v>175</v>
      </c>
    </row>
    <row r="465" spans="1:8" ht="15.75" thickBot="1" x14ac:dyDescent="0.3">
      <c r="A465" s="286" t="s">
        <v>124</v>
      </c>
    </row>
    <row r="466" spans="1:8" x14ac:dyDescent="0.25">
      <c r="A466" s="244" t="s">
        <v>125</v>
      </c>
      <c r="C466" s="249">
        <f>SUM(C527+C588+C649+C710)</f>
        <v>327.96529099999998</v>
      </c>
      <c r="D466" s="249">
        <f>SUM(D527+D588+D649+D710)</f>
        <v>340.53450799999996</v>
      </c>
      <c r="H466" s="224" t="s">
        <v>189</v>
      </c>
    </row>
    <row r="467" spans="1:8" x14ac:dyDescent="0.25">
      <c r="A467" s="245" t="s">
        <v>128</v>
      </c>
      <c r="C467" s="255">
        <f>(C466/C434)*100000</f>
        <v>17.69811117424825</v>
      </c>
      <c r="D467" s="255">
        <f>(D466/D434)*100000</f>
        <v>18.228942378825948</v>
      </c>
      <c r="H467" t="s">
        <v>239</v>
      </c>
    </row>
    <row r="468" spans="1:8" x14ac:dyDescent="0.25">
      <c r="A468" s="245" t="s">
        <v>126</v>
      </c>
      <c r="C468" s="257">
        <f>C466/C459</f>
        <v>1.4701030570621722E-2</v>
      </c>
      <c r="D468" s="257">
        <f>D466/D459</f>
        <v>1.4498850768510239E-2</v>
      </c>
      <c r="H468" t="s">
        <v>239</v>
      </c>
    </row>
    <row r="469" spans="1:8" ht="15.75" thickBot="1" x14ac:dyDescent="0.3">
      <c r="A469" s="286" t="s">
        <v>129</v>
      </c>
    </row>
    <row r="470" spans="1:8" x14ac:dyDescent="0.25">
      <c r="A470" s="244" t="s">
        <v>130</v>
      </c>
      <c r="C470" s="249">
        <f>SUM(C531+C592+C653+C714)</f>
        <v>31</v>
      </c>
      <c r="D470" s="249">
        <f>SUM(D531+D592+D653+D714)</f>
        <v>35</v>
      </c>
      <c r="H470" s="224" t="s">
        <v>189</v>
      </c>
    </row>
    <row r="471" spans="1:8" x14ac:dyDescent="0.25">
      <c r="A471" s="245" t="s">
        <v>131</v>
      </c>
      <c r="C471" s="255">
        <f>(C470/C434)*100000</f>
        <v>1.6728643593010448</v>
      </c>
      <c r="D471" s="255">
        <f>(D470/D434)*100000</f>
        <v>1.8735633783666596</v>
      </c>
      <c r="H471" s="224" t="s">
        <v>175</v>
      </c>
    </row>
    <row r="472" spans="1:8" x14ac:dyDescent="0.25">
      <c r="A472" s="245" t="s">
        <v>132</v>
      </c>
      <c r="C472" s="257">
        <f>C470/C459</f>
        <v>1.3895737146443141E-3</v>
      </c>
      <c r="D472" s="257">
        <f>D470/D459</f>
        <v>1.4901860603738239E-3</v>
      </c>
      <c r="H472" s="224" t="s">
        <v>175</v>
      </c>
    </row>
    <row r="473" spans="1:8" ht="15.75" thickBot="1" x14ac:dyDescent="0.3">
      <c r="A473" s="286" t="s">
        <v>133</v>
      </c>
    </row>
    <row r="474" spans="1:8" x14ac:dyDescent="0.25">
      <c r="A474" s="245" t="s">
        <v>167</v>
      </c>
      <c r="C474" s="249">
        <f>SUM(C535+C596+C657+C718)</f>
        <v>6542</v>
      </c>
      <c r="D474" s="249">
        <f>SUM(D535+D596+D657+D718)</f>
        <v>6682</v>
      </c>
      <c r="H474" s="224" t="s">
        <v>189</v>
      </c>
    </row>
    <row r="475" spans="1:8" x14ac:dyDescent="0.25">
      <c r="A475" s="245" t="s">
        <v>171</v>
      </c>
      <c r="C475" s="255">
        <f>(C474/C434)*100000</f>
        <v>353.02834317894957</v>
      </c>
      <c r="D475" s="255">
        <f>(D474/D434)*100000</f>
        <v>357.69001412131485</v>
      </c>
      <c r="H475" s="224" t="s">
        <v>175</v>
      </c>
    </row>
    <row r="476" spans="1:8" x14ac:dyDescent="0.25">
      <c r="A476" s="245" t="s">
        <v>166</v>
      </c>
      <c r="C476" s="257">
        <f>C474/C459</f>
        <v>0.29324487874848715</v>
      </c>
      <c r="D476" s="257">
        <f>D474/D459</f>
        <v>0.284497807297654</v>
      </c>
      <c r="H476" s="224" t="s">
        <v>175</v>
      </c>
    </row>
    <row r="477" spans="1:8" x14ac:dyDescent="0.25">
      <c r="A477" s="245" t="s">
        <v>177</v>
      </c>
      <c r="C477" s="249">
        <f>SUM(C538+C599+C660+C721)</f>
        <v>4280</v>
      </c>
      <c r="D477" s="249">
        <f>SUM(D538+D599+D660+D721)</f>
        <v>4434</v>
      </c>
      <c r="H477" s="224" t="s">
        <v>189</v>
      </c>
    </row>
    <row r="478" spans="1:8" x14ac:dyDescent="0.25">
      <c r="A478" s="245" t="s">
        <v>178</v>
      </c>
      <c r="C478" s="255">
        <f>(C477/C434)*100000</f>
        <v>230.96320831640233</v>
      </c>
      <c r="D478" s="255">
        <f>(D477/D434)*100000</f>
        <v>237.35371484793623</v>
      </c>
      <c r="H478" s="224" t="s">
        <v>175</v>
      </c>
    </row>
    <row r="479" spans="1:8" x14ac:dyDescent="0.25">
      <c r="A479" s="245" t="s">
        <v>179</v>
      </c>
      <c r="C479" s="257">
        <f>C477/C459</f>
        <v>0.19185082253798916</v>
      </c>
      <c r="D479" s="257">
        <f>D477/D459</f>
        <v>0.18878528547707243</v>
      </c>
      <c r="H479" s="224" t="s">
        <v>175</v>
      </c>
    </row>
    <row r="480" spans="1:8" s="224" customFormat="1" x14ac:dyDescent="0.25">
      <c r="A480" s="245" t="s">
        <v>181</v>
      </c>
      <c r="C480" s="249">
        <f>SUM(C541+C602+C663+C724)</f>
        <v>1145</v>
      </c>
      <c r="D480" s="249">
        <f>SUM(D541+D602+D663+D724)</f>
        <v>1175</v>
      </c>
      <c r="E480" s="249"/>
      <c r="F480" s="249"/>
      <c r="H480" s="224" t="s">
        <v>189</v>
      </c>
    </row>
    <row r="481" spans="1:8" s="224" customFormat="1" x14ac:dyDescent="0.25">
      <c r="A481" s="245" t="s">
        <v>182</v>
      </c>
      <c r="C481" s="255">
        <f>(C480/C434)*100000</f>
        <v>61.788054561280525</v>
      </c>
      <c r="D481" s="255">
        <f>(D480/D434)*100000</f>
        <v>62.898199130880712</v>
      </c>
      <c r="E481" s="249"/>
      <c r="F481" s="249"/>
      <c r="H481" s="224" t="s">
        <v>175</v>
      </c>
    </row>
    <row r="482" spans="1:8" s="224" customFormat="1" x14ac:dyDescent="0.25">
      <c r="A482" s="245" t="s">
        <v>183</v>
      </c>
      <c r="C482" s="257">
        <f>C480/C459</f>
        <v>5.132457752476579E-2</v>
      </c>
      <c r="D482" s="257">
        <f>D480/D459</f>
        <v>5.0027674883978371E-2</v>
      </c>
      <c r="E482" s="249"/>
      <c r="F482" s="249"/>
      <c r="H482" s="224" t="s">
        <v>175</v>
      </c>
    </row>
    <row r="483" spans="1:8" s="224" customFormat="1" x14ac:dyDescent="0.25">
      <c r="A483" s="245" t="s">
        <v>184</v>
      </c>
      <c r="C483" s="249">
        <f>SUM(C544+C605+C666+C727)</f>
        <v>1221</v>
      </c>
      <c r="D483" s="249">
        <f>SUM(D544+D605+D666+D727)</f>
        <v>1243</v>
      </c>
      <c r="E483" s="249"/>
      <c r="F483" s="249"/>
      <c r="H483" s="224" t="s">
        <v>189</v>
      </c>
    </row>
    <row r="484" spans="1:8" s="224" customFormat="1" x14ac:dyDescent="0.25">
      <c r="A484" s="245" t="s">
        <v>185</v>
      </c>
      <c r="C484" s="255">
        <f>(C483/C434)*100000</f>
        <v>65.889270409889534</v>
      </c>
      <c r="D484" s="255">
        <f>(D483/D434)*100000</f>
        <v>66.538265123135943</v>
      </c>
      <c r="E484" s="249"/>
      <c r="F484" s="249"/>
      <c r="H484" s="224" t="s">
        <v>175</v>
      </c>
    </row>
    <row r="485" spans="1:8" s="224" customFormat="1" x14ac:dyDescent="0.25">
      <c r="A485" s="245" t="s">
        <v>186</v>
      </c>
      <c r="C485" s="257">
        <f>C483/C459</f>
        <v>5.4731274373571205E-2</v>
      </c>
      <c r="D485" s="257">
        <f>D483/D459</f>
        <v>5.29228935155618E-2</v>
      </c>
      <c r="E485" s="249"/>
      <c r="F485" s="249"/>
      <c r="H485" s="224" t="s">
        <v>175</v>
      </c>
    </row>
    <row r="486" spans="1:8" s="224" customFormat="1" x14ac:dyDescent="0.25">
      <c r="A486" s="245" t="s">
        <v>168</v>
      </c>
      <c r="C486" s="249">
        <f>SUM(C547+C608+C669+C730)</f>
        <v>566.87245999999993</v>
      </c>
      <c r="D486" s="249">
        <f>SUM(D547+D608+D669+D730)</f>
        <v>576.51969400000007</v>
      </c>
      <c r="E486" s="249"/>
      <c r="F486" s="249"/>
      <c r="H486" s="224" t="s">
        <v>189</v>
      </c>
    </row>
    <row r="487" spans="1:8" s="224" customFormat="1" x14ac:dyDescent="0.25">
      <c r="A487" s="245" t="s">
        <v>170</v>
      </c>
      <c r="C487" s="255">
        <f>(C486/C434)*100000</f>
        <v>30.590346277526034</v>
      </c>
      <c r="D487" s="255">
        <f>(D486/D434)*100000</f>
        <v>30.861319588158658</v>
      </c>
      <c r="E487" s="249"/>
      <c r="F487" s="249"/>
      <c r="H487" s="224" t="s">
        <v>175</v>
      </c>
    </row>
    <row r="488" spans="1:8" s="224" customFormat="1" x14ac:dyDescent="0.25">
      <c r="A488" s="245" t="s">
        <v>169</v>
      </c>
      <c r="C488" s="257">
        <f>C486/C459</f>
        <v>2.5410034515218071E-2</v>
      </c>
      <c r="D488" s="257">
        <f>D486/D459</f>
        <v>2.4546331757993787E-2</v>
      </c>
      <c r="E488" s="249"/>
      <c r="F488" s="249"/>
      <c r="H488" s="224" t="s">
        <v>175</v>
      </c>
    </row>
    <row r="489" spans="1:8" s="224" customFormat="1" x14ac:dyDescent="0.25">
      <c r="A489" s="245" t="s">
        <v>198</v>
      </c>
      <c r="C489" s="249">
        <f>SUM(C550+C611+C672+C733)</f>
        <v>153</v>
      </c>
      <c r="D489" s="249">
        <f>SUM(D550+D611+D672+D733)</f>
        <v>141.24258700000001</v>
      </c>
      <c r="E489" s="249"/>
      <c r="F489" s="249"/>
      <c r="H489" s="224" t="s">
        <v>189</v>
      </c>
    </row>
    <row r="490" spans="1:8" s="224" customFormat="1" x14ac:dyDescent="0.25">
      <c r="A490" s="245" t="s">
        <v>199</v>
      </c>
      <c r="C490" s="255">
        <f>(C489/C434)*100000</f>
        <v>8.2563950636470924</v>
      </c>
      <c r="D490" s="255">
        <f>(D489/D434)*100000</f>
        <v>7.5607696705419105</v>
      </c>
      <c r="E490" s="249"/>
      <c r="F490" s="249"/>
      <c r="H490" s="224" t="s">
        <v>175</v>
      </c>
    </row>
    <row r="491" spans="1:8" s="224" customFormat="1" x14ac:dyDescent="0.25">
      <c r="A491" s="245" t="s">
        <v>200</v>
      </c>
      <c r="C491" s="257">
        <f>C489/C459</f>
        <v>6.858218656147743E-3</v>
      </c>
      <c r="D491" s="257">
        <f>D489/D459</f>
        <v>6.013649550815345E-3</v>
      </c>
      <c r="E491" s="249"/>
      <c r="F491" s="249"/>
      <c r="H491" s="224" t="s">
        <v>175</v>
      </c>
    </row>
    <row r="492" spans="1:8" x14ac:dyDescent="0.25">
      <c r="A492" s="224"/>
    </row>
    <row r="493" spans="1:8" ht="20.25" thickBot="1" x14ac:dyDescent="0.35">
      <c r="A493" s="225" t="s">
        <v>12</v>
      </c>
    </row>
    <row r="494" spans="1:8" ht="18.75" thickTop="1" thickBot="1" x14ac:dyDescent="0.35">
      <c r="A494" s="285" t="s">
        <v>117</v>
      </c>
    </row>
    <row r="495" spans="1:8" ht="15.75" thickTop="1" x14ac:dyDescent="0.25">
      <c r="A495" s="235" t="s">
        <v>140</v>
      </c>
      <c r="C495" s="250">
        <v>763350</v>
      </c>
      <c r="D495" s="250">
        <v>766852</v>
      </c>
      <c r="E495" s="250">
        <v>770633</v>
      </c>
      <c r="H495" s="236" t="s">
        <v>187</v>
      </c>
    </row>
    <row r="496" spans="1:8" x14ac:dyDescent="0.25">
      <c r="A496" s="235" t="s">
        <v>141</v>
      </c>
      <c r="C496" s="250">
        <v>377460</v>
      </c>
      <c r="D496" s="250">
        <v>379334</v>
      </c>
      <c r="E496" s="250">
        <v>381328</v>
      </c>
      <c r="H496" s="224" t="s">
        <v>174</v>
      </c>
    </row>
    <row r="497" spans="1:8" x14ac:dyDescent="0.25">
      <c r="A497" s="235" t="s">
        <v>142</v>
      </c>
      <c r="C497" s="250">
        <v>385890</v>
      </c>
      <c r="D497" s="250">
        <v>387518</v>
      </c>
      <c r="E497" s="250">
        <v>389305</v>
      </c>
      <c r="H497" s="224" t="s">
        <v>174</v>
      </c>
    </row>
    <row r="498" spans="1:8" x14ac:dyDescent="0.25">
      <c r="A498" s="235" t="s">
        <v>144</v>
      </c>
      <c r="C498" s="250">
        <v>41090</v>
      </c>
      <c r="D498" s="250">
        <v>40966</v>
      </c>
      <c r="E498" s="250">
        <v>40882</v>
      </c>
      <c r="H498" s="224" t="s">
        <v>174</v>
      </c>
    </row>
    <row r="499" spans="1:8" x14ac:dyDescent="0.25">
      <c r="A499" s="235" t="s">
        <v>145</v>
      </c>
      <c r="C499" s="250">
        <v>43785</v>
      </c>
      <c r="D499" s="250">
        <v>43435</v>
      </c>
      <c r="E499" s="250">
        <v>43066</v>
      </c>
      <c r="H499" s="224" t="s">
        <v>174</v>
      </c>
    </row>
    <row r="500" spans="1:8" x14ac:dyDescent="0.25">
      <c r="A500" s="235" t="s">
        <v>146</v>
      </c>
      <c r="C500" s="250">
        <v>42081</v>
      </c>
      <c r="D500" s="250">
        <v>42600</v>
      </c>
      <c r="E500" s="250">
        <v>43166</v>
      </c>
      <c r="H500" s="224" t="s">
        <v>174</v>
      </c>
    </row>
    <row r="501" spans="1:8" x14ac:dyDescent="0.25">
      <c r="A501" s="235" t="s">
        <v>147</v>
      </c>
      <c r="C501" s="250">
        <v>43654</v>
      </c>
      <c r="D501" s="250">
        <v>43525</v>
      </c>
      <c r="E501" s="250">
        <v>43468</v>
      </c>
      <c r="H501" s="224" t="s">
        <v>174</v>
      </c>
    </row>
    <row r="502" spans="1:8" x14ac:dyDescent="0.25">
      <c r="A502" s="235" t="s">
        <v>148</v>
      </c>
      <c r="C502" s="250">
        <v>46002</v>
      </c>
      <c r="D502" s="250">
        <v>45528</v>
      </c>
      <c r="E502" s="250">
        <v>45775</v>
      </c>
      <c r="H502" s="224" t="s">
        <v>174</v>
      </c>
    </row>
    <row r="503" spans="1:8" x14ac:dyDescent="0.25">
      <c r="A503" s="235" t="s">
        <v>149</v>
      </c>
      <c r="C503" s="250">
        <v>49793</v>
      </c>
      <c r="D503" s="250">
        <v>49260</v>
      </c>
      <c r="E503" s="250">
        <v>48571</v>
      </c>
      <c r="H503" s="224" t="s">
        <v>174</v>
      </c>
    </row>
    <row r="504" spans="1:8" x14ac:dyDescent="0.25">
      <c r="A504" s="235" t="s">
        <v>150</v>
      </c>
      <c r="C504" s="250">
        <v>52795</v>
      </c>
      <c r="D504" s="250">
        <v>52530</v>
      </c>
      <c r="E504" s="250">
        <v>52280</v>
      </c>
      <c r="H504" s="224" t="s">
        <v>174</v>
      </c>
    </row>
    <row r="505" spans="1:8" x14ac:dyDescent="0.25">
      <c r="A505" s="235" t="s">
        <v>151</v>
      </c>
      <c r="C505" s="250">
        <v>62410</v>
      </c>
      <c r="D505" s="250">
        <v>60475</v>
      </c>
      <c r="E505" s="250">
        <v>58176</v>
      </c>
      <c r="H505" s="224" t="s">
        <v>174</v>
      </c>
    </row>
    <row r="506" spans="1:8" x14ac:dyDescent="0.25">
      <c r="A506" s="235" t="s">
        <v>152</v>
      </c>
      <c r="C506" s="250">
        <v>62871</v>
      </c>
      <c r="D506" s="250">
        <v>62893</v>
      </c>
      <c r="E506" s="250">
        <v>62946</v>
      </c>
      <c r="H506" s="224" t="s">
        <v>174</v>
      </c>
    </row>
    <row r="507" spans="1:8" x14ac:dyDescent="0.25">
      <c r="A507" s="235" t="s">
        <v>153</v>
      </c>
      <c r="C507" s="250">
        <v>58699</v>
      </c>
      <c r="D507" s="250">
        <v>59989</v>
      </c>
      <c r="E507" s="250">
        <v>60970</v>
      </c>
      <c r="H507" s="224" t="s">
        <v>174</v>
      </c>
    </row>
    <row r="508" spans="1:8" x14ac:dyDescent="0.25">
      <c r="A508" s="235" t="s">
        <v>154</v>
      </c>
      <c r="C508" s="250">
        <v>52236</v>
      </c>
      <c r="D508" s="250">
        <v>52559</v>
      </c>
      <c r="E508" s="250">
        <v>53147</v>
      </c>
      <c r="H508" s="224" t="s">
        <v>174</v>
      </c>
    </row>
    <row r="509" spans="1:8" x14ac:dyDescent="0.25">
      <c r="A509" s="235" t="s">
        <v>155</v>
      </c>
      <c r="C509" s="250">
        <v>36344</v>
      </c>
      <c r="D509" s="250">
        <v>39500</v>
      </c>
      <c r="E509" s="250">
        <v>42267</v>
      </c>
      <c r="H509" s="224" t="s">
        <v>174</v>
      </c>
    </row>
    <row r="510" spans="1:8" x14ac:dyDescent="0.25">
      <c r="A510" s="235" t="s">
        <v>156</v>
      </c>
      <c r="C510" s="250">
        <v>25281</v>
      </c>
      <c r="D510" s="250">
        <v>26470</v>
      </c>
      <c r="E510" s="250">
        <v>27755</v>
      </c>
      <c r="H510" s="224" t="s">
        <v>174</v>
      </c>
    </row>
    <row r="511" spans="1:8" x14ac:dyDescent="0.25">
      <c r="A511" s="235" t="s">
        <v>157</v>
      </c>
      <c r="C511" s="250">
        <v>17570</v>
      </c>
      <c r="D511" s="250">
        <v>17713</v>
      </c>
      <c r="E511" s="250">
        <v>18113</v>
      </c>
      <c r="H511" s="224" t="s">
        <v>174</v>
      </c>
    </row>
    <row r="512" spans="1:8" x14ac:dyDescent="0.25">
      <c r="A512" s="235" t="s">
        <v>158</v>
      </c>
      <c r="C512" s="250">
        <v>10692</v>
      </c>
      <c r="D512" s="250">
        <v>11141</v>
      </c>
      <c r="E512" s="250">
        <v>11427</v>
      </c>
      <c r="H512" s="224" t="s">
        <v>174</v>
      </c>
    </row>
    <row r="513" spans="1:8" x14ac:dyDescent="0.25">
      <c r="A513" s="235" t="s">
        <v>159</v>
      </c>
      <c r="C513" s="250">
        <v>5261</v>
      </c>
      <c r="D513" s="250">
        <v>5245</v>
      </c>
      <c r="E513" s="250">
        <v>5311</v>
      </c>
      <c r="H513" s="224" t="s">
        <v>174</v>
      </c>
    </row>
    <row r="514" spans="1:8" x14ac:dyDescent="0.25">
      <c r="A514" s="235" t="s">
        <v>165</v>
      </c>
      <c r="C514" s="250">
        <v>1516</v>
      </c>
      <c r="D514" s="250">
        <v>1650</v>
      </c>
      <c r="E514" s="250">
        <v>1737</v>
      </c>
      <c r="H514" s="224" t="s">
        <v>174</v>
      </c>
    </row>
    <row r="515" spans="1:8" x14ac:dyDescent="0.25">
      <c r="A515" s="235" t="s">
        <v>160</v>
      </c>
      <c r="C515" s="250">
        <v>209</v>
      </c>
      <c r="D515" s="250">
        <v>242</v>
      </c>
      <c r="E515" s="250">
        <v>274</v>
      </c>
      <c r="H515" s="224" t="s">
        <v>174</v>
      </c>
    </row>
    <row r="516" spans="1:8" ht="18" thickBot="1" x14ac:dyDescent="0.35">
      <c r="A516" s="285" t="s">
        <v>143</v>
      </c>
    </row>
    <row r="517" spans="1:8" ht="15.75" thickTop="1" x14ac:dyDescent="0.25">
      <c r="A517" s="235" t="s">
        <v>232</v>
      </c>
      <c r="C517" s="249">
        <v>1793</v>
      </c>
      <c r="D517" s="249">
        <v>1850</v>
      </c>
      <c r="H517" s="231" t="s">
        <v>229</v>
      </c>
    </row>
    <row r="518" spans="1:8" x14ac:dyDescent="0.25">
      <c r="A518" s="235" t="s">
        <v>235</v>
      </c>
      <c r="C518" s="249">
        <v>117</v>
      </c>
      <c r="D518" s="249">
        <v>125</v>
      </c>
      <c r="H518" s="236" t="s">
        <v>237</v>
      </c>
    </row>
    <row r="519" spans="1:8" ht="18" thickBot="1" x14ac:dyDescent="0.35">
      <c r="A519" s="285" t="s">
        <v>118</v>
      </c>
    </row>
    <row r="520" spans="1:8" ht="15.75" thickTop="1" x14ac:dyDescent="0.25">
      <c r="A520" s="235" t="s">
        <v>122</v>
      </c>
      <c r="C520" s="246">
        <v>7165</v>
      </c>
      <c r="D520" s="246">
        <v>7489</v>
      </c>
      <c r="E520" s="178"/>
      <c r="H520" s="231" t="s">
        <v>188</v>
      </c>
    </row>
    <row r="521" spans="1:8" x14ac:dyDescent="0.25">
      <c r="A521" s="235" t="s">
        <v>123</v>
      </c>
      <c r="C521" s="255">
        <f>(C520/C495)*100000</f>
        <v>938.62579419663336</v>
      </c>
      <c r="D521" s="255">
        <f>(D520/D495)*100000</f>
        <v>976.59000693745327</v>
      </c>
      <c r="H521" s="224" t="s">
        <v>175</v>
      </c>
    </row>
    <row r="522" spans="1:8" ht="15.75" thickBot="1" x14ac:dyDescent="0.3">
      <c r="A522" s="286" t="s">
        <v>139</v>
      </c>
    </row>
    <row r="523" spans="1:8" x14ac:dyDescent="0.25">
      <c r="A523" s="235" t="s">
        <v>136</v>
      </c>
      <c r="C523" s="273" t="s">
        <v>61</v>
      </c>
      <c r="D523" s="273" t="s">
        <v>61</v>
      </c>
      <c r="H523" t="s">
        <v>35</v>
      </c>
    </row>
    <row r="524" spans="1:8" x14ac:dyDescent="0.25">
      <c r="A524" s="237" t="s">
        <v>137</v>
      </c>
      <c r="C524" s="273" t="s">
        <v>61</v>
      </c>
      <c r="D524" s="273" t="s">
        <v>61</v>
      </c>
    </row>
    <row r="525" spans="1:8" x14ac:dyDescent="0.25">
      <c r="A525" s="243" t="s">
        <v>138</v>
      </c>
      <c r="C525" s="273" t="s">
        <v>61</v>
      </c>
      <c r="D525" s="273" t="s">
        <v>61</v>
      </c>
    </row>
    <row r="526" spans="1:8" ht="15.75" thickBot="1" x14ac:dyDescent="0.3">
      <c r="A526" s="286" t="s">
        <v>124</v>
      </c>
    </row>
    <row r="527" spans="1:8" x14ac:dyDescent="0.25">
      <c r="A527" s="244" t="s">
        <v>125</v>
      </c>
      <c r="C527" s="249">
        <f t="shared" ref="C527" si="4">(C528*C495)/100000</f>
        <v>120.6093</v>
      </c>
      <c r="D527" s="249">
        <f t="shared" ref="D527" si="5">(D528*D495)/100000</f>
        <v>95.856499999999997</v>
      </c>
      <c r="H527" s="224" t="s">
        <v>175</v>
      </c>
    </row>
    <row r="528" spans="1:8" x14ac:dyDescent="0.25">
      <c r="A528" s="245" t="s">
        <v>128</v>
      </c>
      <c r="C528" s="178">
        <v>15.8</v>
      </c>
      <c r="D528" s="178">
        <v>12.5</v>
      </c>
      <c r="H528" s="236" t="s">
        <v>192</v>
      </c>
    </row>
    <row r="529" spans="1:8" x14ac:dyDescent="0.25">
      <c r="A529" s="245" t="s">
        <v>126</v>
      </c>
      <c r="C529" s="257">
        <f t="shared" ref="C529:D529" si="6">C527/C520</f>
        <v>1.6833119330076762E-2</v>
      </c>
      <c r="D529" s="257">
        <f t="shared" si="6"/>
        <v>1.2799639471224462E-2</v>
      </c>
      <c r="H529" s="224" t="s">
        <v>175</v>
      </c>
    </row>
    <row r="530" spans="1:8" ht="15.75" thickBot="1" x14ac:dyDescent="0.3">
      <c r="A530" s="286" t="s">
        <v>129</v>
      </c>
    </row>
    <row r="531" spans="1:8" x14ac:dyDescent="0.25">
      <c r="A531" s="244" t="s">
        <v>130</v>
      </c>
      <c r="C531" s="178">
        <v>11</v>
      </c>
      <c r="D531" s="178">
        <v>10</v>
      </c>
      <c r="H531" s="236" t="s">
        <v>193</v>
      </c>
    </row>
    <row r="532" spans="1:8" x14ac:dyDescent="0.25">
      <c r="A532" s="245" t="s">
        <v>131</v>
      </c>
      <c r="C532" s="178">
        <v>1.45</v>
      </c>
      <c r="D532" s="178">
        <v>1.32</v>
      </c>
      <c r="H532" s="224" t="s">
        <v>174</v>
      </c>
    </row>
    <row r="533" spans="1:8" x14ac:dyDescent="0.25">
      <c r="A533" s="245" t="s">
        <v>132</v>
      </c>
      <c r="C533" s="257">
        <f>(C531/C520)</f>
        <v>1.5352407536636428E-3</v>
      </c>
      <c r="D533" s="257">
        <f>(D531/D520)</f>
        <v>1.3352917612498331E-3</v>
      </c>
    </row>
    <row r="534" spans="1:8" ht="15.75" thickBot="1" x14ac:dyDescent="0.3">
      <c r="A534" s="286" t="s">
        <v>133</v>
      </c>
      <c r="E534" s="251"/>
      <c r="H534" s="231"/>
    </row>
    <row r="535" spans="1:8" x14ac:dyDescent="0.25">
      <c r="A535" s="245" t="s">
        <v>167</v>
      </c>
      <c r="C535" s="246">
        <v>2082</v>
      </c>
      <c r="D535" s="246">
        <v>2067</v>
      </c>
      <c r="H535" s="236" t="s">
        <v>180</v>
      </c>
    </row>
    <row r="536" spans="1:8" x14ac:dyDescent="0.25">
      <c r="A536" s="245" t="s">
        <v>171</v>
      </c>
      <c r="C536" s="255">
        <f>(C535/C495)*100000</f>
        <v>272.7451365690705</v>
      </c>
      <c r="D536" s="255">
        <f>(D535/D495)*100000</f>
        <v>269.54353643206252</v>
      </c>
      <c r="H536" s="224" t="s">
        <v>175</v>
      </c>
    </row>
    <row r="537" spans="1:8" x14ac:dyDescent="0.25">
      <c r="A537" s="245" t="s">
        <v>166</v>
      </c>
      <c r="C537" s="257">
        <f>C535/C520</f>
        <v>0.29057920446615493</v>
      </c>
      <c r="D537" s="257">
        <f>D535/D520</f>
        <v>0.27600480705034047</v>
      </c>
      <c r="H537" s="224" t="s">
        <v>175</v>
      </c>
    </row>
    <row r="538" spans="1:8" x14ac:dyDescent="0.25">
      <c r="A538" s="245" t="s">
        <v>177</v>
      </c>
      <c r="C538" s="246">
        <v>1357</v>
      </c>
      <c r="D538" s="246">
        <v>1458</v>
      </c>
      <c r="H538" s="236" t="s">
        <v>180</v>
      </c>
    </row>
    <row r="539" spans="1:8" x14ac:dyDescent="0.25">
      <c r="A539" s="245" t="s">
        <v>178</v>
      </c>
      <c r="C539" s="255">
        <f>(C538/C495)*100000</f>
        <v>177.76904434400996</v>
      </c>
      <c r="D539" s="255">
        <f>(D538/D495)*100000</f>
        <v>190.12795167776832</v>
      </c>
      <c r="H539" s="224" t="s">
        <v>175</v>
      </c>
    </row>
    <row r="540" spans="1:8" x14ac:dyDescent="0.25">
      <c r="A540" s="245" t="s">
        <v>179</v>
      </c>
      <c r="C540" s="257">
        <f>C538/C520</f>
        <v>0.18939288206559665</v>
      </c>
      <c r="D540" s="257">
        <f>D538/D520</f>
        <v>0.19468553879022565</v>
      </c>
      <c r="H540" s="224" t="s">
        <v>175</v>
      </c>
    </row>
    <row r="541" spans="1:8" s="224" customFormat="1" x14ac:dyDescent="0.25">
      <c r="A541" s="245" t="s">
        <v>181</v>
      </c>
      <c r="C541" s="178">
        <v>324</v>
      </c>
      <c r="D541" s="178">
        <v>372</v>
      </c>
      <c r="E541" s="249"/>
      <c r="F541" s="249"/>
      <c r="H541" s="236" t="s">
        <v>180</v>
      </c>
    </row>
    <row r="542" spans="1:8" s="224" customFormat="1" x14ac:dyDescent="0.25">
      <c r="A542" s="245" t="s">
        <v>182</v>
      </c>
      <c r="C542" s="255">
        <f>(C541/C495)*100000</f>
        <v>42.444488111613289</v>
      </c>
      <c r="D542" s="255">
        <f>(D541/D495)*100000</f>
        <v>48.510012362228956</v>
      </c>
      <c r="E542" s="249"/>
      <c r="F542" s="249"/>
      <c r="H542" s="224" t="s">
        <v>175</v>
      </c>
    </row>
    <row r="543" spans="1:8" s="224" customFormat="1" x14ac:dyDescent="0.25">
      <c r="A543" s="245" t="s">
        <v>183</v>
      </c>
      <c r="C543" s="257">
        <f>C541/C520</f>
        <v>4.5219818562456382E-2</v>
      </c>
      <c r="D543" s="257">
        <f>D541/D520</f>
        <v>4.9672853518493792E-2</v>
      </c>
      <c r="E543" s="249"/>
      <c r="F543" s="249"/>
      <c r="H543" s="224" t="s">
        <v>175</v>
      </c>
    </row>
    <row r="544" spans="1:8" s="224" customFormat="1" x14ac:dyDescent="0.25">
      <c r="A544" s="245" t="s">
        <v>184</v>
      </c>
      <c r="C544" s="178">
        <v>392</v>
      </c>
      <c r="D544" s="178">
        <v>359</v>
      </c>
      <c r="E544" s="249"/>
      <c r="F544" s="249"/>
      <c r="H544" s="236" t="s">
        <v>180</v>
      </c>
    </row>
    <row r="545" spans="1:8" s="224" customFormat="1" x14ac:dyDescent="0.25">
      <c r="A545" s="245" t="s">
        <v>185</v>
      </c>
      <c r="C545" s="255">
        <f>(C544/C495)*100000</f>
        <v>51.352590554791384</v>
      </c>
      <c r="D545" s="255">
        <f>(D544/D495)*100000</f>
        <v>46.814769994731712</v>
      </c>
      <c r="E545" s="249"/>
      <c r="F545" s="249"/>
      <c r="H545" s="224" t="s">
        <v>175</v>
      </c>
    </row>
    <row r="546" spans="1:8" s="224" customFormat="1" x14ac:dyDescent="0.25">
      <c r="A546" s="245" t="s">
        <v>186</v>
      </c>
      <c r="C546" s="257">
        <f>C544/C520</f>
        <v>5.471039776692254E-2</v>
      </c>
      <c r="D546" s="257">
        <f>D544/D520</f>
        <v>4.7936974228869007E-2</v>
      </c>
      <c r="E546" s="249"/>
      <c r="F546" s="249"/>
      <c r="H546" s="224" t="s">
        <v>175</v>
      </c>
    </row>
    <row r="547" spans="1:8" s="224" customFormat="1" x14ac:dyDescent="0.25">
      <c r="A547" s="245" t="s">
        <v>168</v>
      </c>
      <c r="C547" s="249">
        <f>(C548*C495)/100000</f>
        <v>202.28774999999999</v>
      </c>
      <c r="D547" s="249">
        <f>(D548*D495)/100000</f>
        <v>200.14837199999999</v>
      </c>
      <c r="E547" s="249"/>
      <c r="F547" s="249"/>
      <c r="H547" s="224" t="s">
        <v>175</v>
      </c>
    </row>
    <row r="548" spans="1:8" s="224" customFormat="1" x14ac:dyDescent="0.25">
      <c r="A548" s="245" t="s">
        <v>170</v>
      </c>
      <c r="C548" s="178">
        <v>26.5</v>
      </c>
      <c r="D548" s="178">
        <v>26.1</v>
      </c>
      <c r="E548" s="249"/>
      <c r="F548" s="249"/>
      <c r="H548" s="231" t="s">
        <v>188</v>
      </c>
    </row>
    <row r="549" spans="1:8" s="224" customFormat="1" x14ac:dyDescent="0.25">
      <c r="A549" s="245" t="s">
        <v>169</v>
      </c>
      <c r="C549" s="257">
        <f>C547/C520</f>
        <v>2.8232763433356595E-2</v>
      </c>
      <c r="D549" s="257">
        <f>D547/D520</f>
        <v>2.6725647215916679E-2</v>
      </c>
      <c r="E549" s="249"/>
      <c r="F549" s="249"/>
      <c r="H549" s="224" t="s">
        <v>175</v>
      </c>
    </row>
    <row r="550" spans="1:8" s="224" customFormat="1" x14ac:dyDescent="0.25">
      <c r="A550" s="245" t="s">
        <v>198</v>
      </c>
      <c r="C550" s="249">
        <v>48</v>
      </c>
      <c r="D550" s="249">
        <v>48</v>
      </c>
      <c r="E550" s="249"/>
      <c r="F550" s="249"/>
      <c r="H550" s="231" t="s">
        <v>208</v>
      </c>
    </row>
    <row r="551" spans="1:8" s="224" customFormat="1" x14ac:dyDescent="0.25">
      <c r="A551" s="245" t="s">
        <v>199</v>
      </c>
      <c r="C551" s="255">
        <f>(C550/C495)*100000</f>
        <v>6.2880723128315967</v>
      </c>
      <c r="D551" s="255">
        <f>(D550/D495)*100000</f>
        <v>6.2593564338359942</v>
      </c>
      <c r="E551" s="249"/>
      <c r="F551" s="249"/>
      <c r="H551" s="224" t="s">
        <v>175</v>
      </c>
    </row>
    <row r="552" spans="1:8" s="224" customFormat="1" x14ac:dyDescent="0.25">
      <c r="A552" s="245" t="s">
        <v>200</v>
      </c>
      <c r="C552" s="257">
        <f>C550/C520</f>
        <v>6.6992323796231682E-3</v>
      </c>
      <c r="D552" s="257">
        <f>D550/D520</f>
        <v>6.4094004539991985E-3</v>
      </c>
      <c r="E552" s="249"/>
      <c r="F552" s="249"/>
      <c r="H552" s="224" t="s">
        <v>175</v>
      </c>
    </row>
    <row r="554" spans="1:8" ht="20.25" thickBot="1" x14ac:dyDescent="0.35">
      <c r="A554" s="225" t="s">
        <v>16</v>
      </c>
    </row>
    <row r="555" spans="1:8" ht="18.75" thickTop="1" thickBot="1" x14ac:dyDescent="0.35">
      <c r="A555" s="285" t="s">
        <v>117</v>
      </c>
    </row>
    <row r="556" spans="1:8" ht="15.75" thickTop="1" x14ac:dyDescent="0.25">
      <c r="A556" s="235" t="s">
        <v>140</v>
      </c>
      <c r="C556" s="250">
        <v>146969</v>
      </c>
      <c r="D556" s="250">
        <v>150566</v>
      </c>
      <c r="E556" s="250">
        <v>153244</v>
      </c>
      <c r="H556" s="236" t="s">
        <v>187</v>
      </c>
    </row>
    <row r="557" spans="1:8" x14ac:dyDescent="0.25">
      <c r="A557" s="235" t="s">
        <v>141</v>
      </c>
      <c r="C557" s="250">
        <v>71647</v>
      </c>
      <c r="D557" s="250">
        <v>73625</v>
      </c>
      <c r="E557" s="250">
        <v>75162</v>
      </c>
      <c r="H557" s="224" t="s">
        <v>174</v>
      </c>
    </row>
    <row r="558" spans="1:8" x14ac:dyDescent="0.25">
      <c r="A558" s="235" t="s">
        <v>142</v>
      </c>
      <c r="C558" s="250">
        <v>75322</v>
      </c>
      <c r="D558" s="250">
        <v>76941</v>
      </c>
      <c r="E558" s="250">
        <v>78082</v>
      </c>
      <c r="H558" s="224" t="s">
        <v>174</v>
      </c>
    </row>
    <row r="559" spans="1:8" x14ac:dyDescent="0.25">
      <c r="A559" s="235" t="s">
        <v>144</v>
      </c>
      <c r="C559" s="250">
        <v>8866</v>
      </c>
      <c r="D559" s="250">
        <v>8825</v>
      </c>
      <c r="E559" s="250">
        <v>8944</v>
      </c>
      <c r="H559" s="224" t="s">
        <v>174</v>
      </c>
    </row>
    <row r="560" spans="1:8" x14ac:dyDescent="0.25">
      <c r="A560" s="235" t="s">
        <v>145</v>
      </c>
      <c r="C560" s="250">
        <v>9114</v>
      </c>
      <c r="D560" s="250">
        <v>9654</v>
      </c>
      <c r="E560" s="250">
        <v>9974</v>
      </c>
      <c r="H560" s="224" t="s">
        <v>174</v>
      </c>
    </row>
    <row r="561" spans="1:8" x14ac:dyDescent="0.25">
      <c r="A561" s="235" t="s">
        <v>146</v>
      </c>
      <c r="C561" s="250">
        <v>8240</v>
      </c>
      <c r="D561" s="250">
        <v>8718</v>
      </c>
      <c r="E561" s="250">
        <v>9220</v>
      </c>
      <c r="H561" s="224" t="s">
        <v>174</v>
      </c>
    </row>
    <row r="562" spans="1:8" x14ac:dyDescent="0.25">
      <c r="A562" s="235" t="s">
        <v>147</v>
      </c>
      <c r="C562" s="250">
        <v>8356</v>
      </c>
      <c r="D562" s="250">
        <v>8601</v>
      </c>
      <c r="E562" s="250">
        <v>8673</v>
      </c>
      <c r="H562" s="224" t="s">
        <v>174</v>
      </c>
    </row>
    <row r="563" spans="1:8" x14ac:dyDescent="0.25">
      <c r="A563" s="235" t="s">
        <v>148</v>
      </c>
      <c r="C563" s="250">
        <v>8657</v>
      </c>
      <c r="D563" s="250">
        <v>8903</v>
      </c>
      <c r="E563" s="250">
        <v>9081</v>
      </c>
      <c r="H563" s="224" t="s">
        <v>174</v>
      </c>
    </row>
    <row r="564" spans="1:8" x14ac:dyDescent="0.25">
      <c r="A564" s="235" t="s">
        <v>149</v>
      </c>
      <c r="C564" s="250">
        <v>9195</v>
      </c>
      <c r="D564" s="250">
        <v>9287</v>
      </c>
      <c r="E564" s="250">
        <v>9302</v>
      </c>
      <c r="H564" s="224" t="s">
        <v>174</v>
      </c>
    </row>
    <row r="565" spans="1:8" x14ac:dyDescent="0.25">
      <c r="A565" s="235" t="s">
        <v>150</v>
      </c>
      <c r="C565" s="250">
        <v>9861</v>
      </c>
      <c r="D565" s="250">
        <v>10043</v>
      </c>
      <c r="E565" s="250">
        <v>10178</v>
      </c>
      <c r="H565" s="224" t="s">
        <v>174</v>
      </c>
    </row>
    <row r="566" spans="1:8" x14ac:dyDescent="0.25">
      <c r="A566" s="235" t="s">
        <v>151</v>
      </c>
      <c r="C566" s="250">
        <v>11445</v>
      </c>
      <c r="D566" s="250">
        <v>11199</v>
      </c>
      <c r="E566" s="250">
        <v>10770</v>
      </c>
      <c r="H566" s="224" t="s">
        <v>174</v>
      </c>
    </row>
    <row r="567" spans="1:8" x14ac:dyDescent="0.25">
      <c r="A567" s="235" t="s">
        <v>152</v>
      </c>
      <c r="C567" s="250">
        <v>11484</v>
      </c>
      <c r="D567" s="250">
        <v>11622</v>
      </c>
      <c r="E567" s="250">
        <v>11800</v>
      </c>
      <c r="H567" s="224" t="s">
        <v>174</v>
      </c>
    </row>
    <row r="568" spans="1:8" x14ac:dyDescent="0.25">
      <c r="A568" s="235" t="s">
        <v>153</v>
      </c>
      <c r="C568" s="250">
        <v>10787</v>
      </c>
      <c r="D568" s="250">
        <v>11019</v>
      </c>
      <c r="E568" s="250">
        <v>11183</v>
      </c>
      <c r="H568" s="224" t="s">
        <v>174</v>
      </c>
    </row>
    <row r="569" spans="1:8" x14ac:dyDescent="0.25">
      <c r="A569" s="235" t="s">
        <v>154</v>
      </c>
      <c r="C569" s="250">
        <v>9944</v>
      </c>
      <c r="D569" s="250">
        <v>9910</v>
      </c>
      <c r="E569" s="250">
        <v>9856</v>
      </c>
      <c r="H569" s="224" t="s">
        <v>174</v>
      </c>
    </row>
    <row r="570" spans="1:8" x14ac:dyDescent="0.25">
      <c r="A570" s="235" t="s">
        <v>155</v>
      </c>
      <c r="C570" s="250">
        <v>6715</v>
      </c>
      <c r="D570" s="250">
        <v>7480</v>
      </c>
      <c r="E570" s="250">
        <v>8203</v>
      </c>
      <c r="H570" s="224" t="s">
        <v>174</v>
      </c>
    </row>
    <row r="571" spans="1:8" x14ac:dyDescent="0.25">
      <c r="A571" s="235" t="s">
        <v>156</v>
      </c>
      <c r="C571" s="250">
        <v>4686</v>
      </c>
      <c r="D571" s="250">
        <v>4834</v>
      </c>
      <c r="E571" s="250">
        <v>5018</v>
      </c>
      <c r="H571" s="224" t="s">
        <v>174</v>
      </c>
    </row>
    <row r="572" spans="1:8" x14ac:dyDescent="0.25">
      <c r="A572" s="235" t="s">
        <v>157</v>
      </c>
      <c r="C572" s="250">
        <v>3369</v>
      </c>
      <c r="D572" s="250">
        <v>3471</v>
      </c>
      <c r="E572" s="250">
        <v>3518</v>
      </c>
      <c r="H572" s="224" t="s">
        <v>174</v>
      </c>
    </row>
    <row r="573" spans="1:8" x14ac:dyDescent="0.25">
      <c r="A573" s="235" t="s">
        <v>158</v>
      </c>
      <c r="C573" s="250">
        <v>1902</v>
      </c>
      <c r="D573" s="250">
        <v>1972</v>
      </c>
      <c r="E573" s="250">
        <v>2068</v>
      </c>
      <c r="H573" s="224" t="s">
        <v>174</v>
      </c>
    </row>
    <row r="574" spans="1:8" x14ac:dyDescent="0.25">
      <c r="A574" s="235" t="s">
        <v>159</v>
      </c>
      <c r="C574" s="250">
        <v>928</v>
      </c>
      <c r="D574" s="250">
        <v>939</v>
      </c>
      <c r="E574" s="250">
        <v>979</v>
      </c>
      <c r="H574" s="224" t="s">
        <v>174</v>
      </c>
    </row>
    <row r="575" spans="1:8" x14ac:dyDescent="0.25">
      <c r="A575" s="235" t="s">
        <v>165</v>
      </c>
      <c r="C575" s="250">
        <v>264</v>
      </c>
      <c r="D575" s="250">
        <v>296</v>
      </c>
      <c r="E575" s="250">
        <v>296</v>
      </c>
      <c r="H575" s="224" t="s">
        <v>174</v>
      </c>
    </row>
    <row r="576" spans="1:8" x14ac:dyDescent="0.25">
      <c r="A576" s="235" t="s">
        <v>160</v>
      </c>
      <c r="C576" s="250">
        <v>36</v>
      </c>
      <c r="D576" s="250">
        <v>43</v>
      </c>
      <c r="E576" s="250">
        <v>52</v>
      </c>
      <c r="H576" s="224" t="s">
        <v>174</v>
      </c>
    </row>
    <row r="577" spans="1:8" ht="18" thickBot="1" x14ac:dyDescent="0.35">
      <c r="A577" s="285" t="s">
        <v>143</v>
      </c>
    </row>
    <row r="578" spans="1:8" ht="15.75" thickTop="1" x14ac:dyDescent="0.25">
      <c r="A578" s="235" t="s">
        <v>232</v>
      </c>
      <c r="C578" s="249">
        <v>279</v>
      </c>
      <c r="D578" s="272">
        <f>(189.2*D556)/100000</f>
        <v>284.87087200000002</v>
      </c>
      <c r="H578" s="231" t="s">
        <v>233</v>
      </c>
    </row>
    <row r="579" spans="1:8" x14ac:dyDescent="0.25">
      <c r="A579" s="235" t="s">
        <v>235</v>
      </c>
      <c r="C579" s="249">
        <v>22</v>
      </c>
      <c r="D579" s="249">
        <v>24</v>
      </c>
      <c r="H579" s="236" t="s">
        <v>237</v>
      </c>
    </row>
    <row r="580" spans="1:8" ht="18" thickBot="1" x14ac:dyDescent="0.35">
      <c r="A580" s="285" t="s">
        <v>118</v>
      </c>
    </row>
    <row r="581" spans="1:8" ht="15.75" thickTop="1" x14ac:dyDescent="0.25">
      <c r="A581" s="235" t="s">
        <v>122</v>
      </c>
      <c r="C581" s="246">
        <v>1148</v>
      </c>
      <c r="D581" s="246">
        <v>1315</v>
      </c>
      <c r="H581" s="231" t="s">
        <v>188</v>
      </c>
    </row>
    <row r="582" spans="1:8" x14ac:dyDescent="0.25">
      <c r="A582" s="235" t="s">
        <v>123</v>
      </c>
      <c r="C582" s="255">
        <f>(C581/C556)*100000</f>
        <v>781.11710632854545</v>
      </c>
      <c r="D582" s="255">
        <f>(D581/D556)*100000</f>
        <v>873.37114620830732</v>
      </c>
      <c r="H582" s="224" t="s">
        <v>175</v>
      </c>
    </row>
    <row r="583" spans="1:8" ht="15.75" thickBot="1" x14ac:dyDescent="0.3">
      <c r="A583" s="286" t="s">
        <v>139</v>
      </c>
    </row>
    <row r="584" spans="1:8" x14ac:dyDescent="0.25">
      <c r="A584" s="235" t="s">
        <v>136</v>
      </c>
      <c r="C584" s="273" t="s">
        <v>61</v>
      </c>
      <c r="D584" s="273" t="s">
        <v>61</v>
      </c>
      <c r="H584" t="s">
        <v>35</v>
      </c>
    </row>
    <row r="585" spans="1:8" x14ac:dyDescent="0.25">
      <c r="A585" s="237" t="s">
        <v>137</v>
      </c>
      <c r="C585" s="273" t="s">
        <v>61</v>
      </c>
      <c r="D585" s="273" t="s">
        <v>61</v>
      </c>
    </row>
    <row r="586" spans="1:8" x14ac:dyDescent="0.25">
      <c r="A586" s="243" t="s">
        <v>138</v>
      </c>
      <c r="C586" s="273" t="s">
        <v>61</v>
      </c>
      <c r="D586" s="273" t="s">
        <v>61</v>
      </c>
    </row>
    <row r="587" spans="1:8" ht="15.75" thickBot="1" x14ac:dyDescent="0.3">
      <c r="A587" s="286" t="s">
        <v>124</v>
      </c>
    </row>
    <row r="588" spans="1:8" x14ac:dyDescent="0.25">
      <c r="A588" s="244" t="s">
        <v>125</v>
      </c>
      <c r="C588" s="249">
        <f t="shared" ref="C588" si="7">(C589*C556)/100000</f>
        <v>9.8469230000000003</v>
      </c>
      <c r="D588" s="249">
        <f t="shared" ref="D588" si="8">(D589*D556)/100000</f>
        <v>15.809430000000001</v>
      </c>
      <c r="H588" s="224" t="s">
        <v>175</v>
      </c>
    </row>
    <row r="589" spans="1:8" x14ac:dyDescent="0.25">
      <c r="A589" s="245" t="s">
        <v>128</v>
      </c>
      <c r="C589" s="178">
        <v>6.7</v>
      </c>
      <c r="D589" s="178">
        <v>10.5</v>
      </c>
      <c r="H589" s="236" t="s">
        <v>192</v>
      </c>
    </row>
    <row r="590" spans="1:8" x14ac:dyDescent="0.25">
      <c r="A590" s="245" t="s">
        <v>126</v>
      </c>
      <c r="C590" s="257">
        <f t="shared" ref="C590:D590" si="9">C588/C581</f>
        <v>8.5774590592334506E-3</v>
      </c>
      <c r="D590" s="257">
        <f t="shared" si="9"/>
        <v>1.2022380228136884E-2</v>
      </c>
      <c r="H590" s="224" t="s">
        <v>175</v>
      </c>
    </row>
    <row r="591" spans="1:8" ht="15.75" thickBot="1" x14ac:dyDescent="0.3">
      <c r="A591" s="286" t="s">
        <v>129</v>
      </c>
    </row>
    <row r="592" spans="1:8" x14ac:dyDescent="0.25">
      <c r="A592" s="244" t="s">
        <v>130</v>
      </c>
      <c r="C592" s="249">
        <v>0</v>
      </c>
      <c r="D592" s="249">
        <v>0</v>
      </c>
      <c r="H592" s="236" t="s">
        <v>193</v>
      </c>
    </row>
    <row r="593" spans="1:8" x14ac:dyDescent="0.25">
      <c r="A593" s="245" t="s">
        <v>131</v>
      </c>
      <c r="C593" s="178">
        <v>0</v>
      </c>
      <c r="D593" s="178">
        <v>0</v>
      </c>
      <c r="H593" s="224" t="s">
        <v>174</v>
      </c>
    </row>
    <row r="594" spans="1:8" x14ac:dyDescent="0.25">
      <c r="A594" s="245" t="s">
        <v>132</v>
      </c>
      <c r="C594" s="249">
        <v>0</v>
      </c>
      <c r="D594" s="249">
        <v>0</v>
      </c>
      <c r="H594" t="s">
        <v>174</v>
      </c>
    </row>
    <row r="595" spans="1:8" ht="15.75" thickBot="1" x14ac:dyDescent="0.3">
      <c r="A595" s="286" t="s">
        <v>133</v>
      </c>
    </row>
    <row r="596" spans="1:8" x14ac:dyDescent="0.25">
      <c r="A596" s="245" t="s">
        <v>167</v>
      </c>
      <c r="C596" s="178">
        <v>327</v>
      </c>
      <c r="D596" s="178">
        <v>401</v>
      </c>
      <c r="H596" s="236" t="s">
        <v>180</v>
      </c>
    </row>
    <row r="597" spans="1:8" x14ac:dyDescent="0.25">
      <c r="A597" s="245" t="s">
        <v>171</v>
      </c>
      <c r="C597" s="255">
        <f>(C596/C556)*100000</f>
        <v>222.49590049602295</v>
      </c>
      <c r="D597" s="255">
        <f>(D596/D556)*100000</f>
        <v>266.3283875509743</v>
      </c>
      <c r="H597" s="224" t="s">
        <v>175</v>
      </c>
    </row>
    <row r="598" spans="1:8" x14ac:dyDescent="0.25">
      <c r="A598" s="245" t="s">
        <v>166</v>
      </c>
      <c r="C598" s="257">
        <f>C596/C581</f>
        <v>0.28484320557491288</v>
      </c>
      <c r="D598" s="257">
        <f>D596/D581</f>
        <v>0.30494296577946767</v>
      </c>
      <c r="H598" s="224" t="s">
        <v>175</v>
      </c>
    </row>
    <row r="599" spans="1:8" x14ac:dyDescent="0.25">
      <c r="A599" s="245" t="s">
        <v>177</v>
      </c>
      <c r="C599" s="178">
        <v>250</v>
      </c>
      <c r="D599" s="178">
        <v>271</v>
      </c>
      <c r="H599" s="236" t="s">
        <v>180</v>
      </c>
    </row>
    <row r="600" spans="1:8" x14ac:dyDescent="0.25">
      <c r="A600" s="245" t="s">
        <v>178</v>
      </c>
      <c r="C600" s="255">
        <f>(C599/C556)*100000</f>
        <v>170.10389946179126</v>
      </c>
      <c r="D600" s="255">
        <f>(D599/D556)*100000</f>
        <v>179.98751378133176</v>
      </c>
      <c r="H600" s="224" t="s">
        <v>175</v>
      </c>
    </row>
    <row r="601" spans="1:8" x14ac:dyDescent="0.25">
      <c r="A601" s="245" t="s">
        <v>179</v>
      </c>
      <c r="C601" s="257">
        <f>C599/C581</f>
        <v>0.21777003484320556</v>
      </c>
      <c r="D601" s="257">
        <f>D599/D581</f>
        <v>0.20608365019011407</v>
      </c>
      <c r="H601" s="224" t="s">
        <v>175</v>
      </c>
    </row>
    <row r="602" spans="1:8" s="224" customFormat="1" x14ac:dyDescent="0.25">
      <c r="A602" s="245" t="s">
        <v>181</v>
      </c>
      <c r="C602" s="178">
        <v>59</v>
      </c>
      <c r="D602" s="178">
        <v>77</v>
      </c>
      <c r="E602" s="249"/>
      <c r="F602" s="249"/>
      <c r="H602" s="236" t="s">
        <v>180</v>
      </c>
    </row>
    <row r="603" spans="1:8" s="224" customFormat="1" x14ac:dyDescent="0.25">
      <c r="A603" s="245" t="s">
        <v>182</v>
      </c>
      <c r="C603" s="255">
        <f>(C602/C556)*100000</f>
        <v>40.144520272982739</v>
      </c>
      <c r="D603" s="255">
        <f>(D602/D556)*100000</f>
        <v>51.140363694326744</v>
      </c>
      <c r="E603" s="249"/>
      <c r="F603" s="249"/>
      <c r="H603" s="224" t="s">
        <v>175</v>
      </c>
    </row>
    <row r="604" spans="1:8" s="224" customFormat="1" x14ac:dyDescent="0.25">
      <c r="A604" s="245" t="s">
        <v>183</v>
      </c>
      <c r="C604" s="257">
        <f>C602/C581</f>
        <v>5.1393728222996517E-2</v>
      </c>
      <c r="D604" s="257">
        <f>D602/D581</f>
        <v>5.8555133079847908E-2</v>
      </c>
      <c r="E604" s="249"/>
      <c r="F604" s="249"/>
      <c r="H604" s="224" t="s">
        <v>175</v>
      </c>
    </row>
    <row r="605" spans="1:8" s="224" customFormat="1" x14ac:dyDescent="0.25">
      <c r="A605" s="245" t="s">
        <v>184</v>
      </c>
      <c r="C605" s="178">
        <v>71</v>
      </c>
      <c r="D605" s="178">
        <v>63</v>
      </c>
      <c r="E605" s="249"/>
      <c r="F605" s="249"/>
      <c r="H605" s="236" t="s">
        <v>180</v>
      </c>
    </row>
    <row r="606" spans="1:8" s="224" customFormat="1" x14ac:dyDescent="0.25">
      <c r="A606" s="245" t="s">
        <v>185</v>
      </c>
      <c r="C606" s="255">
        <f>(C605/C556)*100000</f>
        <v>48.309507447148718</v>
      </c>
      <c r="D606" s="255">
        <f>(D605/D556)*100000</f>
        <v>41.842115749903698</v>
      </c>
      <c r="E606" s="249"/>
      <c r="F606" s="249"/>
      <c r="H606" s="224" t="s">
        <v>175</v>
      </c>
    </row>
    <row r="607" spans="1:8" s="224" customFormat="1" x14ac:dyDescent="0.25">
      <c r="A607" s="245" t="s">
        <v>186</v>
      </c>
      <c r="C607" s="257">
        <f>C605/C581</f>
        <v>6.1846689895470382E-2</v>
      </c>
      <c r="D607" s="257">
        <f>D605/D581</f>
        <v>4.7908745247148291E-2</v>
      </c>
      <c r="E607" s="249"/>
      <c r="F607" s="249"/>
      <c r="H607" s="224" t="s">
        <v>175</v>
      </c>
    </row>
    <row r="608" spans="1:8" s="224" customFormat="1" x14ac:dyDescent="0.25">
      <c r="A608" s="245" t="s">
        <v>168</v>
      </c>
      <c r="C608" s="249">
        <f>(C609*C556)/100000</f>
        <v>17.636279999999999</v>
      </c>
      <c r="D608" s="249">
        <f>(D609*D556)/100000</f>
        <v>16.863392000000001</v>
      </c>
      <c r="E608" s="249"/>
      <c r="F608" s="249"/>
      <c r="H608" s="224" t="s">
        <v>175</v>
      </c>
    </row>
    <row r="609" spans="1:8" s="224" customFormat="1" x14ac:dyDescent="0.25">
      <c r="A609" s="245" t="s">
        <v>170</v>
      </c>
      <c r="C609" s="178">
        <v>12</v>
      </c>
      <c r="D609" s="178">
        <v>11.2</v>
      </c>
      <c r="E609" s="249"/>
      <c r="F609" s="249"/>
      <c r="H609" s="231" t="s">
        <v>188</v>
      </c>
    </row>
    <row r="610" spans="1:8" s="224" customFormat="1" x14ac:dyDescent="0.25">
      <c r="A610" s="245" t="s">
        <v>169</v>
      </c>
      <c r="C610" s="257">
        <f>C608/C581</f>
        <v>1.5362613240418118E-2</v>
      </c>
      <c r="D610" s="257">
        <f>D608/D581</f>
        <v>1.2823872243346008E-2</v>
      </c>
      <c r="E610" s="249"/>
      <c r="F610" s="249"/>
      <c r="H610" s="224" t="s">
        <v>175</v>
      </c>
    </row>
    <row r="611" spans="1:8" s="224" customFormat="1" x14ac:dyDescent="0.25">
      <c r="A611" s="245" t="s">
        <v>198</v>
      </c>
      <c r="C611" s="224">
        <v>13</v>
      </c>
      <c r="D611" s="249">
        <v>14</v>
      </c>
      <c r="E611" s="249">
        <v>15</v>
      </c>
      <c r="F611" s="249"/>
      <c r="H611" s="231" t="s">
        <v>209</v>
      </c>
    </row>
    <row r="612" spans="1:8" s="224" customFormat="1" x14ac:dyDescent="0.25">
      <c r="A612" s="245" t="s">
        <v>199</v>
      </c>
      <c r="C612" s="255">
        <f>(C611/C556)*100000</f>
        <v>8.845402772013145</v>
      </c>
      <c r="D612" s="255">
        <f>(D611/D556)*100000</f>
        <v>9.2982479444230428</v>
      </c>
      <c r="E612" s="249"/>
      <c r="F612" s="249"/>
      <c r="H612" s="224" t="s">
        <v>175</v>
      </c>
    </row>
    <row r="613" spans="1:8" s="224" customFormat="1" x14ac:dyDescent="0.25">
      <c r="A613" s="245" t="s">
        <v>200</v>
      </c>
      <c r="C613" s="257">
        <f>C611/C581</f>
        <v>1.1324041811846691E-2</v>
      </c>
      <c r="D613" s="257">
        <f>D611/D581</f>
        <v>1.064638783269962E-2</v>
      </c>
      <c r="E613" s="249"/>
      <c r="F613" s="249"/>
      <c r="H613" s="224" t="s">
        <v>175</v>
      </c>
    </row>
    <row r="615" spans="1:8" ht="20.25" thickBot="1" x14ac:dyDescent="0.35">
      <c r="A615" s="225" t="s">
        <v>13</v>
      </c>
    </row>
    <row r="616" spans="1:8" ht="18.75" thickTop="1" thickBot="1" x14ac:dyDescent="0.35">
      <c r="A616" s="285" t="s">
        <v>117</v>
      </c>
    </row>
    <row r="617" spans="1:8" ht="15.75" thickTop="1" x14ac:dyDescent="0.25">
      <c r="A617" s="235" t="s">
        <v>140</v>
      </c>
      <c r="C617" s="250">
        <v>942790</v>
      </c>
      <c r="D617" s="250">
        <v>950680</v>
      </c>
      <c r="E617" s="250">
        <v>959942</v>
      </c>
      <c r="H617" s="236" t="s">
        <v>187</v>
      </c>
    </row>
    <row r="618" spans="1:8" x14ac:dyDescent="0.25">
      <c r="A618" s="235" t="s">
        <v>141</v>
      </c>
      <c r="C618" s="250">
        <v>460665</v>
      </c>
      <c r="D618" s="250">
        <v>464664</v>
      </c>
      <c r="E618" s="250">
        <v>469565</v>
      </c>
      <c r="H618" s="224" t="s">
        <v>174</v>
      </c>
    </row>
    <row r="619" spans="1:8" x14ac:dyDescent="0.25">
      <c r="A619" s="235" t="s">
        <v>142</v>
      </c>
      <c r="C619" s="250">
        <v>482125</v>
      </c>
      <c r="D619" s="250">
        <v>486016</v>
      </c>
      <c r="E619" s="250">
        <v>490377</v>
      </c>
      <c r="H619" s="224" t="s">
        <v>174</v>
      </c>
    </row>
    <row r="620" spans="1:8" x14ac:dyDescent="0.25">
      <c r="A620" s="235" t="s">
        <v>144</v>
      </c>
      <c r="C620" s="250">
        <v>52059</v>
      </c>
      <c r="D620" s="250">
        <v>51876</v>
      </c>
      <c r="E620" s="250">
        <v>51513</v>
      </c>
      <c r="H620" s="224" t="s">
        <v>174</v>
      </c>
    </row>
    <row r="621" spans="1:8" x14ac:dyDescent="0.25">
      <c r="A621" s="235" t="s">
        <v>145</v>
      </c>
      <c r="C621" s="250">
        <v>59575</v>
      </c>
      <c r="D621" s="250">
        <v>59992</v>
      </c>
      <c r="E621" s="250">
        <v>60502</v>
      </c>
      <c r="H621" s="224" t="s">
        <v>174</v>
      </c>
    </row>
    <row r="622" spans="1:8" x14ac:dyDescent="0.25">
      <c r="A622" s="235" t="s">
        <v>146</v>
      </c>
      <c r="C622" s="250">
        <v>57976</v>
      </c>
      <c r="D622" s="250">
        <v>59468</v>
      </c>
      <c r="E622" s="250">
        <v>61112</v>
      </c>
      <c r="H622" s="224" t="s">
        <v>174</v>
      </c>
    </row>
    <row r="623" spans="1:8" x14ac:dyDescent="0.25">
      <c r="A623" s="235" t="s">
        <v>147</v>
      </c>
      <c r="C623" s="250">
        <v>54726</v>
      </c>
      <c r="D623" s="250">
        <v>56214</v>
      </c>
      <c r="E623" s="250">
        <v>57617</v>
      </c>
      <c r="H623" s="224" t="s">
        <v>174</v>
      </c>
    </row>
    <row r="624" spans="1:8" x14ac:dyDescent="0.25">
      <c r="A624" s="235" t="s">
        <v>148</v>
      </c>
      <c r="C624" s="250">
        <v>54115</v>
      </c>
      <c r="D624" s="250">
        <v>54782</v>
      </c>
      <c r="E624" s="250">
        <v>56251</v>
      </c>
      <c r="H624" s="224" t="s">
        <v>174</v>
      </c>
    </row>
    <row r="625" spans="1:15" x14ac:dyDescent="0.25">
      <c r="A625" s="235" t="s">
        <v>149</v>
      </c>
      <c r="C625" s="250">
        <v>58494</v>
      </c>
      <c r="D625" s="250">
        <v>57180</v>
      </c>
      <c r="E625" s="250">
        <v>56440</v>
      </c>
      <c r="H625" s="224" t="s">
        <v>174</v>
      </c>
    </row>
    <row r="626" spans="1:15" x14ac:dyDescent="0.25">
      <c r="A626" s="235" t="s">
        <v>150</v>
      </c>
      <c r="C626" s="250">
        <v>63307</v>
      </c>
      <c r="D626" s="250">
        <v>62586</v>
      </c>
      <c r="E626" s="250">
        <v>62053</v>
      </c>
      <c r="H626" s="224" t="s">
        <v>174</v>
      </c>
    </row>
    <row r="627" spans="1:15" x14ac:dyDescent="0.25">
      <c r="A627" s="235" t="s">
        <v>151</v>
      </c>
      <c r="C627" s="250">
        <v>76826</v>
      </c>
      <c r="D627" s="250">
        <v>73862</v>
      </c>
      <c r="E627" s="250">
        <v>70549</v>
      </c>
      <c r="H627" s="224" t="s">
        <v>174</v>
      </c>
    </row>
    <row r="628" spans="1:15" x14ac:dyDescent="0.25">
      <c r="A628" s="235" t="s">
        <v>152</v>
      </c>
      <c r="C628" s="250">
        <v>77665</v>
      </c>
      <c r="D628" s="250">
        <v>78433</v>
      </c>
      <c r="E628" s="250">
        <v>78818</v>
      </c>
      <c r="H628" s="224" t="s">
        <v>174</v>
      </c>
    </row>
    <row r="629" spans="1:15" x14ac:dyDescent="0.25">
      <c r="A629" s="235" t="s">
        <v>153</v>
      </c>
      <c r="C629" s="250">
        <v>70511</v>
      </c>
      <c r="D629" s="250">
        <v>72254</v>
      </c>
      <c r="E629" s="250">
        <v>73844</v>
      </c>
      <c r="H629" s="224" t="s">
        <v>174</v>
      </c>
    </row>
    <row r="630" spans="1:15" x14ac:dyDescent="0.25">
      <c r="A630" s="235" t="s">
        <v>154</v>
      </c>
      <c r="C630" s="250">
        <v>63469</v>
      </c>
      <c r="D630" s="250">
        <v>63309</v>
      </c>
      <c r="E630" s="250">
        <v>63519</v>
      </c>
      <c r="H630" s="224" t="s">
        <v>174</v>
      </c>
    </row>
    <row r="631" spans="1:15" x14ac:dyDescent="0.25">
      <c r="A631" s="235" t="s">
        <v>155</v>
      </c>
      <c r="C631" s="250">
        <v>45161</v>
      </c>
      <c r="D631" s="250">
        <v>48995</v>
      </c>
      <c r="E631" s="250">
        <v>52315</v>
      </c>
      <c r="H631" s="224" t="s">
        <v>174</v>
      </c>
    </row>
    <row r="632" spans="1:15" x14ac:dyDescent="0.25">
      <c r="A632" s="235" t="s">
        <v>156</v>
      </c>
      <c r="C632" s="250">
        <v>31306</v>
      </c>
      <c r="D632" s="250">
        <v>32659</v>
      </c>
      <c r="E632" s="250">
        <v>34295</v>
      </c>
      <c r="H632" s="224" t="s">
        <v>174</v>
      </c>
    </row>
    <row r="633" spans="1:15" x14ac:dyDescent="0.25">
      <c r="A633" s="235" t="s">
        <v>157</v>
      </c>
      <c r="C633" s="250">
        <v>21732</v>
      </c>
      <c r="D633" s="250">
        <v>22168</v>
      </c>
      <c r="E633" s="250">
        <v>22765</v>
      </c>
      <c r="H633" s="224" t="s">
        <v>174</v>
      </c>
    </row>
    <row r="634" spans="1:15" x14ac:dyDescent="0.25">
      <c r="A634" s="235" t="s">
        <v>158</v>
      </c>
      <c r="C634" s="250">
        <v>13155</v>
      </c>
      <c r="D634" s="250">
        <v>13557</v>
      </c>
      <c r="E634" s="250">
        <v>13855</v>
      </c>
      <c r="H634" s="224" t="s">
        <v>174</v>
      </c>
    </row>
    <row r="635" spans="1:15" x14ac:dyDescent="0.25">
      <c r="A635" s="235" t="s">
        <v>159</v>
      </c>
      <c r="C635" s="250">
        <v>6125</v>
      </c>
      <c r="D635" s="250">
        <v>6165</v>
      </c>
      <c r="E635" s="250">
        <v>6317</v>
      </c>
      <c r="H635" s="224" t="s">
        <v>174</v>
      </c>
    </row>
    <row r="636" spans="1:15" x14ac:dyDescent="0.25">
      <c r="A636" s="235" t="s">
        <v>165</v>
      </c>
      <c r="C636" s="250">
        <v>1927</v>
      </c>
      <c r="D636" s="250">
        <v>2030</v>
      </c>
      <c r="E636" s="250">
        <v>2098</v>
      </c>
      <c r="H636" s="224" t="s">
        <v>174</v>
      </c>
    </row>
    <row r="637" spans="1:15" x14ac:dyDescent="0.25">
      <c r="A637" s="235" t="s">
        <v>160</v>
      </c>
      <c r="C637" s="250">
        <v>279</v>
      </c>
      <c r="D637" s="250">
        <v>319</v>
      </c>
      <c r="E637" s="250">
        <v>341</v>
      </c>
      <c r="H637" s="224" t="s">
        <v>174</v>
      </c>
    </row>
    <row r="638" spans="1:15" ht="18" thickBot="1" x14ac:dyDescent="0.35">
      <c r="A638" s="285" t="s">
        <v>143</v>
      </c>
    </row>
    <row r="639" spans="1:15" ht="15.75" thickTop="1" x14ac:dyDescent="0.25">
      <c r="A639" s="235" t="s">
        <v>232</v>
      </c>
      <c r="C639" s="272">
        <v>2434</v>
      </c>
      <c r="D639" s="249">
        <v>2435</v>
      </c>
      <c r="H639" s="231" t="s">
        <v>230</v>
      </c>
      <c r="O639" s="231" t="s">
        <v>231</v>
      </c>
    </row>
    <row r="640" spans="1:15" x14ac:dyDescent="0.25">
      <c r="A640" s="235" t="s">
        <v>235</v>
      </c>
      <c r="C640" s="249">
        <v>146</v>
      </c>
      <c r="D640" s="249">
        <v>163</v>
      </c>
      <c r="H640" s="236" t="s">
        <v>237</v>
      </c>
    </row>
    <row r="641" spans="1:8" ht="18" thickBot="1" x14ac:dyDescent="0.35">
      <c r="A641" s="285" t="s">
        <v>118</v>
      </c>
    </row>
    <row r="642" spans="1:8" ht="15.75" thickTop="1" x14ac:dyDescent="0.25">
      <c r="A642" s="235" t="s">
        <v>122</v>
      </c>
      <c r="C642" s="246">
        <v>8994</v>
      </c>
      <c r="D642" s="246">
        <v>9547</v>
      </c>
      <c r="E642" s="178"/>
      <c r="H642" s="231" t="s">
        <v>188</v>
      </c>
    </row>
    <row r="643" spans="1:8" x14ac:dyDescent="0.25">
      <c r="A643" s="235" t="s">
        <v>123</v>
      </c>
      <c r="C643" s="255">
        <f>(C642/C617)*100000</f>
        <v>953.97702563667417</v>
      </c>
      <c r="D643" s="255">
        <f>(D642/D617)*100000</f>
        <v>1004.2285521942189</v>
      </c>
      <c r="H643" s="224" t="s">
        <v>175</v>
      </c>
    </row>
    <row r="644" spans="1:8" ht="15.75" thickBot="1" x14ac:dyDescent="0.3">
      <c r="A644" s="286" t="s">
        <v>139</v>
      </c>
    </row>
    <row r="645" spans="1:8" x14ac:dyDescent="0.25">
      <c r="A645" s="235" t="s">
        <v>136</v>
      </c>
      <c r="C645" s="273" t="s">
        <v>61</v>
      </c>
      <c r="D645" s="273" t="s">
        <v>61</v>
      </c>
      <c r="H645" t="s">
        <v>35</v>
      </c>
    </row>
    <row r="646" spans="1:8" x14ac:dyDescent="0.25">
      <c r="A646" s="237" t="s">
        <v>137</v>
      </c>
      <c r="C646" s="273" t="s">
        <v>61</v>
      </c>
      <c r="D646" s="273" t="s">
        <v>61</v>
      </c>
    </row>
    <row r="647" spans="1:8" x14ac:dyDescent="0.25">
      <c r="A647" s="243" t="s">
        <v>138</v>
      </c>
      <c r="C647" s="273" t="s">
        <v>61</v>
      </c>
      <c r="D647" s="273" t="s">
        <v>61</v>
      </c>
    </row>
    <row r="648" spans="1:8" ht="15.75" thickBot="1" x14ac:dyDescent="0.3">
      <c r="A648" s="286" t="s">
        <v>124</v>
      </c>
    </row>
    <row r="649" spans="1:8" x14ac:dyDescent="0.25">
      <c r="A649" s="244" t="s">
        <v>125</v>
      </c>
      <c r="C649" s="249">
        <f t="shared" ref="C649" si="10">(C650*C617)/100000</f>
        <v>124.44828</v>
      </c>
      <c r="D649" s="249">
        <f t="shared" ref="D649" si="11">(D650*D617)/100000</f>
        <v>136.89792</v>
      </c>
      <c r="H649" s="224" t="s">
        <v>175</v>
      </c>
    </row>
    <row r="650" spans="1:8" x14ac:dyDescent="0.25">
      <c r="A650" s="245" t="s">
        <v>128</v>
      </c>
      <c r="C650" s="178">
        <v>13.2</v>
      </c>
      <c r="D650" s="178">
        <v>14.4</v>
      </c>
      <c r="H650" s="236" t="s">
        <v>192</v>
      </c>
    </row>
    <row r="651" spans="1:8" x14ac:dyDescent="0.25">
      <c r="A651" s="245" t="s">
        <v>126</v>
      </c>
      <c r="C651" s="257">
        <f t="shared" ref="C651:D651" si="12">C649/C642</f>
        <v>1.3836811207471647E-2</v>
      </c>
      <c r="D651" s="257">
        <f t="shared" si="12"/>
        <v>1.4339365245626899E-2</v>
      </c>
      <c r="H651" s="224" t="s">
        <v>175</v>
      </c>
    </row>
    <row r="652" spans="1:8" ht="15.75" thickBot="1" x14ac:dyDescent="0.3">
      <c r="A652" s="286" t="s">
        <v>129</v>
      </c>
    </row>
    <row r="653" spans="1:8" x14ac:dyDescent="0.25">
      <c r="A653" s="244" t="s">
        <v>130</v>
      </c>
      <c r="C653" s="178">
        <v>13</v>
      </c>
      <c r="D653" s="178">
        <v>21</v>
      </c>
      <c r="H653" s="236" t="s">
        <v>193</v>
      </c>
    </row>
    <row r="654" spans="1:8" x14ac:dyDescent="0.25">
      <c r="A654" s="245" t="s">
        <v>131</v>
      </c>
      <c r="C654" s="178">
        <v>1.37</v>
      </c>
      <c r="D654" s="178">
        <v>2.2000000000000002</v>
      </c>
      <c r="H654" s="224" t="s">
        <v>174</v>
      </c>
    </row>
    <row r="655" spans="1:8" x14ac:dyDescent="0.25">
      <c r="A655" s="245" t="s">
        <v>132</v>
      </c>
      <c r="C655" s="257">
        <f>(C653/C642)</f>
        <v>1.445408049810985E-3</v>
      </c>
      <c r="D655" s="257">
        <f>(D653/D642)</f>
        <v>2.1996438671834082E-3</v>
      </c>
      <c r="H655" s="224" t="s">
        <v>175</v>
      </c>
    </row>
    <row r="656" spans="1:8" ht="15.75" thickBot="1" x14ac:dyDescent="0.3">
      <c r="A656" s="286" t="s">
        <v>133</v>
      </c>
    </row>
    <row r="657" spans="1:8" x14ac:dyDescent="0.25">
      <c r="A657" s="245" t="s">
        <v>167</v>
      </c>
      <c r="C657" s="246">
        <v>2684</v>
      </c>
      <c r="D657" s="246">
        <v>2763</v>
      </c>
      <c r="H657" s="236" t="s">
        <v>180</v>
      </c>
    </row>
    <row r="658" spans="1:8" x14ac:dyDescent="0.25">
      <c r="A658" s="245" t="s">
        <v>171</v>
      </c>
      <c r="C658" s="255">
        <f>(C657/C617)*100000</f>
        <v>284.68693982753319</v>
      </c>
      <c r="D658" s="255">
        <f>(D657/D617)*100000</f>
        <v>290.63407245340176</v>
      </c>
      <c r="H658" s="224" t="s">
        <v>175</v>
      </c>
    </row>
    <row r="659" spans="1:8" x14ac:dyDescent="0.25">
      <c r="A659" s="245" t="s">
        <v>166</v>
      </c>
      <c r="C659" s="257">
        <f>C657/C642</f>
        <v>0.298421169668668</v>
      </c>
      <c r="D659" s="257">
        <f>D657/D642</f>
        <v>0.28941028595370272</v>
      </c>
      <c r="H659" s="224" t="s">
        <v>175</v>
      </c>
    </row>
    <row r="660" spans="1:8" x14ac:dyDescent="0.25">
      <c r="A660" s="245" t="s">
        <v>177</v>
      </c>
      <c r="C660" s="246">
        <v>1642</v>
      </c>
      <c r="D660" s="246">
        <v>1736</v>
      </c>
      <c r="H660" s="236" t="s">
        <v>180</v>
      </c>
    </row>
    <row r="661" spans="1:8" x14ac:dyDescent="0.25">
      <c r="A661" s="245" t="s">
        <v>178</v>
      </c>
      <c r="C661" s="255">
        <f>(C660/C617)*100000</f>
        <v>174.16391773353558</v>
      </c>
      <c r="D661" s="255">
        <f>(D660/D617)*100000</f>
        <v>182.60613455631758</v>
      </c>
      <c r="H661" s="224" t="s">
        <v>175</v>
      </c>
    </row>
    <row r="662" spans="1:8" x14ac:dyDescent="0.25">
      <c r="A662" s="245" t="s">
        <v>179</v>
      </c>
      <c r="C662" s="257">
        <f>C660/C642</f>
        <v>0.18256615521458749</v>
      </c>
      <c r="D662" s="257">
        <f>D660/D642</f>
        <v>0.18183722635382843</v>
      </c>
      <c r="H662" s="224" t="s">
        <v>175</v>
      </c>
    </row>
    <row r="663" spans="1:8" s="224" customFormat="1" x14ac:dyDescent="0.25">
      <c r="A663" s="245" t="s">
        <v>181</v>
      </c>
      <c r="C663" s="178">
        <v>492</v>
      </c>
      <c r="D663" s="178">
        <v>482</v>
      </c>
      <c r="E663" s="249"/>
      <c r="F663" s="249"/>
      <c r="H663" s="236" t="s">
        <v>180</v>
      </c>
    </row>
    <row r="664" spans="1:8" s="224" customFormat="1" x14ac:dyDescent="0.25">
      <c r="A664" s="245" t="s">
        <v>182</v>
      </c>
      <c r="C664" s="255">
        <f>(C663/C617)*100000</f>
        <v>52.185534424421135</v>
      </c>
      <c r="D664" s="255">
        <f>(D663/D617)*100000</f>
        <v>50.700551184415367</v>
      </c>
      <c r="E664" s="249"/>
      <c r="F664" s="249"/>
      <c r="H664" s="224" t="s">
        <v>175</v>
      </c>
    </row>
    <row r="665" spans="1:8" s="224" customFormat="1" x14ac:dyDescent="0.25">
      <c r="A665" s="245" t="s">
        <v>183</v>
      </c>
      <c r="C665" s="257">
        <f>C663/C642</f>
        <v>5.4703135423615747E-2</v>
      </c>
      <c r="D665" s="257">
        <f>D663/D642</f>
        <v>5.0487063999162043E-2</v>
      </c>
      <c r="E665" s="249"/>
      <c r="F665" s="249"/>
      <c r="H665" s="224" t="s">
        <v>175</v>
      </c>
    </row>
    <row r="666" spans="1:8" s="224" customFormat="1" x14ac:dyDescent="0.25">
      <c r="A666" s="245" t="s">
        <v>184</v>
      </c>
      <c r="C666" s="178">
        <v>524</v>
      </c>
      <c r="D666" s="178">
        <v>566</v>
      </c>
      <c r="E666" s="249"/>
      <c r="F666" s="249"/>
      <c r="H666" s="236" t="s">
        <v>180</v>
      </c>
    </row>
    <row r="667" spans="1:8" s="224" customFormat="1" x14ac:dyDescent="0.25">
      <c r="A667" s="245" t="s">
        <v>185</v>
      </c>
      <c r="C667" s="255">
        <f>(C666/C617)*100000</f>
        <v>55.579715525196498</v>
      </c>
      <c r="D667" s="255">
        <f>(D666/D617)*100000</f>
        <v>59.536331888753317</v>
      </c>
      <c r="E667" s="249"/>
      <c r="F667" s="249"/>
      <c r="H667" s="224" t="s">
        <v>175</v>
      </c>
    </row>
    <row r="668" spans="1:8" s="224" customFormat="1" x14ac:dyDescent="0.25">
      <c r="A668" s="245" t="s">
        <v>186</v>
      </c>
      <c r="C668" s="257">
        <f>C666/C642</f>
        <v>5.8261062930842787E-2</v>
      </c>
      <c r="D668" s="257">
        <f>D666/D642</f>
        <v>5.9285639467895675E-2</v>
      </c>
      <c r="E668" s="249"/>
      <c r="F668" s="249"/>
      <c r="H668" s="224" t="s">
        <v>175</v>
      </c>
    </row>
    <row r="669" spans="1:8" s="224" customFormat="1" x14ac:dyDescent="0.25">
      <c r="A669" s="245" t="s">
        <v>168</v>
      </c>
      <c r="C669" s="249">
        <f>(C670*C617)/100000</f>
        <v>278.12304999999998</v>
      </c>
      <c r="D669" s="249">
        <f>(D670*D617)/100000</f>
        <v>301.36556000000002</v>
      </c>
      <c r="E669" s="249"/>
      <c r="F669" s="249"/>
      <c r="H669" s="224" t="s">
        <v>175</v>
      </c>
    </row>
    <row r="670" spans="1:8" s="224" customFormat="1" x14ac:dyDescent="0.25">
      <c r="A670" s="245" t="s">
        <v>170</v>
      </c>
      <c r="C670" s="178">
        <v>29.5</v>
      </c>
      <c r="D670" s="178">
        <v>31.7</v>
      </c>
      <c r="E670" s="249"/>
      <c r="F670" s="249"/>
      <c r="H670" s="231" t="s">
        <v>188</v>
      </c>
    </row>
    <row r="671" spans="1:8" s="224" customFormat="1" x14ac:dyDescent="0.25">
      <c r="A671" s="245" t="s">
        <v>169</v>
      </c>
      <c r="C671" s="257">
        <f>C669/C642</f>
        <v>3.0923176562152543E-2</v>
      </c>
      <c r="D671" s="257">
        <f>D669/D642</f>
        <v>3.1566519325442549E-2</v>
      </c>
      <c r="E671" s="249"/>
      <c r="F671" s="249"/>
      <c r="H671" s="224" t="s">
        <v>175</v>
      </c>
    </row>
    <row r="672" spans="1:8" s="224" customFormat="1" x14ac:dyDescent="0.25">
      <c r="A672" s="245" t="s">
        <v>198</v>
      </c>
      <c r="C672" s="249">
        <v>48</v>
      </c>
      <c r="D672" s="249">
        <v>47</v>
      </c>
      <c r="E672" s="249">
        <v>75</v>
      </c>
      <c r="F672" s="249"/>
      <c r="H672" s="231" t="s">
        <v>210</v>
      </c>
    </row>
    <row r="673" spans="1:8" s="224" customFormat="1" x14ac:dyDescent="0.25">
      <c r="A673" s="245" t="s">
        <v>199</v>
      </c>
      <c r="C673" s="255">
        <f>(C672/C617)*100000</f>
        <v>5.0912716511630371</v>
      </c>
      <c r="D673" s="255">
        <f>(D672/D617)*100000</f>
        <v>4.9438296798081378</v>
      </c>
      <c r="E673" s="249"/>
      <c r="F673" s="249"/>
      <c r="H673" s="224" t="s">
        <v>175</v>
      </c>
    </row>
    <row r="674" spans="1:8" s="224" customFormat="1" x14ac:dyDescent="0.25">
      <c r="A674" s="245" t="s">
        <v>200</v>
      </c>
      <c r="C674" s="257">
        <f>C672/C642</f>
        <v>5.3368912608405599E-3</v>
      </c>
      <c r="D674" s="257">
        <f>D672/D642</f>
        <v>4.9230124646485809E-3</v>
      </c>
      <c r="E674" s="249"/>
      <c r="F674" s="249"/>
      <c r="H674" s="224" t="s">
        <v>175</v>
      </c>
    </row>
    <row r="675" spans="1:8" s="224" customFormat="1" x14ac:dyDescent="0.25">
      <c r="A675" s="260"/>
      <c r="C675" s="249"/>
      <c r="D675" s="249"/>
      <c r="E675" s="249"/>
      <c r="F675" s="249"/>
    </row>
    <row r="676" spans="1:8" s="224" customFormat="1" ht="20.25" thickBot="1" x14ac:dyDescent="0.35">
      <c r="A676" s="225" t="s">
        <v>17</v>
      </c>
      <c r="C676" s="249"/>
      <c r="D676" s="249"/>
      <c r="E676" s="249"/>
      <c r="F676" s="249"/>
    </row>
    <row r="677" spans="1:8" s="224" customFormat="1" ht="18.75" thickTop="1" thickBot="1" x14ac:dyDescent="0.35">
      <c r="A677" s="285" t="s">
        <v>117</v>
      </c>
      <c r="C677" s="249"/>
      <c r="D677" s="249"/>
      <c r="E677" s="249"/>
      <c r="F677" s="249"/>
    </row>
    <row r="678" spans="1:8" s="224" customFormat="1" ht="15.75" thickTop="1" x14ac:dyDescent="0.25">
      <c r="A678" s="261" t="s">
        <v>140</v>
      </c>
      <c r="C678" s="246">
        <v>529426</v>
      </c>
      <c r="D678" s="246">
        <v>528567</v>
      </c>
      <c r="E678" s="246">
        <v>525355</v>
      </c>
      <c r="F678" s="249"/>
      <c r="H678" s="236" t="s">
        <v>187</v>
      </c>
    </row>
    <row r="679" spans="1:8" x14ac:dyDescent="0.25">
      <c r="A679" s="235" t="s">
        <v>141</v>
      </c>
      <c r="C679" s="250">
        <v>262513</v>
      </c>
      <c r="D679" s="250">
        <v>261970</v>
      </c>
      <c r="E679" s="250">
        <v>260006</v>
      </c>
      <c r="H679" t="s">
        <v>174</v>
      </c>
    </row>
    <row r="680" spans="1:8" x14ac:dyDescent="0.25">
      <c r="A680" s="235" t="s">
        <v>142</v>
      </c>
      <c r="C680" s="250">
        <v>266913</v>
      </c>
      <c r="D680" s="250">
        <v>266597</v>
      </c>
      <c r="E680" s="250">
        <v>265349</v>
      </c>
      <c r="H680" s="224" t="s">
        <v>174</v>
      </c>
    </row>
    <row r="681" spans="1:8" x14ac:dyDescent="0.25">
      <c r="A681" s="235" t="s">
        <v>144</v>
      </c>
      <c r="C681" s="250">
        <v>13310</v>
      </c>
      <c r="D681" s="250">
        <v>13294</v>
      </c>
      <c r="E681" s="250">
        <v>13228</v>
      </c>
      <c r="H681" s="224" t="s">
        <v>174</v>
      </c>
    </row>
    <row r="682" spans="1:8" x14ac:dyDescent="0.25">
      <c r="A682" s="235" t="s">
        <v>145</v>
      </c>
      <c r="C682" s="250">
        <v>14180</v>
      </c>
      <c r="D682" s="250">
        <v>13883</v>
      </c>
      <c r="E682" s="250">
        <v>13653</v>
      </c>
      <c r="H682" s="224" t="s">
        <v>174</v>
      </c>
    </row>
    <row r="683" spans="1:8" x14ac:dyDescent="0.25">
      <c r="A683" s="235" t="s">
        <v>146</v>
      </c>
      <c r="C683" s="250">
        <v>14702</v>
      </c>
      <c r="D683" s="250">
        <v>14651</v>
      </c>
      <c r="E683" s="250">
        <v>14331</v>
      </c>
      <c r="H683" s="224" t="s">
        <v>174</v>
      </c>
    </row>
    <row r="684" spans="1:8" x14ac:dyDescent="0.25">
      <c r="A684" s="235" t="s">
        <v>147</v>
      </c>
      <c r="C684" s="250">
        <v>15681</v>
      </c>
      <c r="D684" s="250">
        <v>15366</v>
      </c>
      <c r="E684" s="250">
        <v>14942</v>
      </c>
      <c r="H684" s="224" t="s">
        <v>174</v>
      </c>
    </row>
    <row r="685" spans="1:8" x14ac:dyDescent="0.25">
      <c r="A685" s="235" t="s">
        <v>148</v>
      </c>
      <c r="C685" s="250">
        <v>16558</v>
      </c>
      <c r="D685" s="250">
        <v>16289</v>
      </c>
      <c r="E685" s="250">
        <v>16019</v>
      </c>
      <c r="H685" s="224" t="s">
        <v>174</v>
      </c>
    </row>
    <row r="686" spans="1:8" x14ac:dyDescent="0.25">
      <c r="A686" s="235" t="s">
        <v>149</v>
      </c>
      <c r="C686" s="250">
        <v>18009</v>
      </c>
      <c r="D686" s="250">
        <v>17480</v>
      </c>
      <c r="E686" s="250">
        <v>17028</v>
      </c>
      <c r="H686" s="224" t="s">
        <v>174</v>
      </c>
    </row>
    <row r="687" spans="1:8" x14ac:dyDescent="0.25">
      <c r="A687" s="235" t="s">
        <v>150</v>
      </c>
      <c r="C687" s="250">
        <v>20205</v>
      </c>
      <c r="D687" s="250">
        <v>19883</v>
      </c>
      <c r="E687" s="250">
        <v>19402</v>
      </c>
      <c r="H687" s="224" t="s">
        <v>174</v>
      </c>
    </row>
    <row r="688" spans="1:8" x14ac:dyDescent="0.25">
      <c r="A688" s="235" t="s">
        <v>151</v>
      </c>
      <c r="C688" s="250">
        <v>21981</v>
      </c>
      <c r="D688" s="250">
        <v>21737</v>
      </c>
      <c r="E688" s="250">
        <v>21320</v>
      </c>
      <c r="H688" s="224" t="s">
        <v>174</v>
      </c>
    </row>
    <row r="689" spans="1:18" x14ac:dyDescent="0.25">
      <c r="A689" s="235" t="s">
        <v>152</v>
      </c>
      <c r="C689" s="250">
        <v>21932</v>
      </c>
      <c r="D689" s="250">
        <v>21882</v>
      </c>
      <c r="E689" s="250">
        <v>21838</v>
      </c>
      <c r="H689" s="224" t="s">
        <v>174</v>
      </c>
    </row>
    <row r="690" spans="1:18" x14ac:dyDescent="0.25">
      <c r="A690" s="235" t="s">
        <v>153</v>
      </c>
      <c r="C690" s="250">
        <v>21172</v>
      </c>
      <c r="D690" s="250">
        <v>21334</v>
      </c>
      <c r="E690" s="250">
        <v>21485</v>
      </c>
      <c r="H690" s="224" t="s">
        <v>174</v>
      </c>
    </row>
    <row r="691" spans="1:18" x14ac:dyDescent="0.25">
      <c r="A691" s="235" t="s">
        <v>154</v>
      </c>
      <c r="C691" s="250">
        <v>18762</v>
      </c>
      <c r="D691" s="250">
        <v>19078</v>
      </c>
      <c r="E691" s="250">
        <v>19425</v>
      </c>
      <c r="H691" s="224" t="s">
        <v>174</v>
      </c>
    </row>
    <row r="692" spans="1:18" x14ac:dyDescent="0.25">
      <c r="A692" s="235" t="s">
        <v>155</v>
      </c>
      <c r="C692" s="250">
        <v>13200</v>
      </c>
      <c r="D692" s="250">
        <v>14279</v>
      </c>
      <c r="E692" s="250">
        <v>15073</v>
      </c>
      <c r="H692" s="224" t="s">
        <v>174</v>
      </c>
    </row>
    <row r="693" spans="1:18" x14ac:dyDescent="0.25">
      <c r="A693" s="235" t="s">
        <v>156</v>
      </c>
      <c r="C693" s="250">
        <v>8682</v>
      </c>
      <c r="D693" s="250">
        <v>9021</v>
      </c>
      <c r="E693" s="250">
        <v>9514</v>
      </c>
      <c r="H693" s="224" t="s">
        <v>174</v>
      </c>
    </row>
    <row r="694" spans="1:18" x14ac:dyDescent="0.25">
      <c r="A694" s="235" t="s">
        <v>157</v>
      </c>
      <c r="C694" s="250">
        <v>6028</v>
      </c>
      <c r="D694" s="250">
        <v>6180</v>
      </c>
      <c r="E694" s="250">
        <v>6354</v>
      </c>
      <c r="H694" s="224" t="s">
        <v>174</v>
      </c>
    </row>
    <row r="695" spans="1:18" x14ac:dyDescent="0.25">
      <c r="A695" s="235" t="s">
        <v>158</v>
      </c>
      <c r="C695" s="250">
        <v>3797</v>
      </c>
      <c r="D695" s="250">
        <v>3838</v>
      </c>
      <c r="E695" s="250">
        <v>3874</v>
      </c>
      <c r="H695" s="224" t="s">
        <v>174</v>
      </c>
    </row>
    <row r="696" spans="1:18" x14ac:dyDescent="0.25">
      <c r="A696" s="235" t="s">
        <v>159</v>
      </c>
      <c r="C696" s="250">
        <v>1785</v>
      </c>
      <c r="D696" s="250">
        <v>1772</v>
      </c>
      <c r="E696" s="250">
        <v>1787</v>
      </c>
      <c r="H696" s="224" t="s">
        <v>174</v>
      </c>
    </row>
    <row r="697" spans="1:18" x14ac:dyDescent="0.25">
      <c r="A697" s="235" t="s">
        <v>165</v>
      </c>
      <c r="C697" s="250">
        <v>507</v>
      </c>
      <c r="D697" s="250">
        <v>569</v>
      </c>
      <c r="E697" s="250">
        <v>578</v>
      </c>
      <c r="H697" s="224" t="s">
        <v>174</v>
      </c>
    </row>
    <row r="698" spans="1:18" x14ac:dyDescent="0.25">
      <c r="A698" s="235" t="s">
        <v>160</v>
      </c>
      <c r="C698" s="250">
        <v>79</v>
      </c>
      <c r="D698" s="250">
        <v>86</v>
      </c>
      <c r="E698" s="250">
        <v>102</v>
      </c>
      <c r="H698" s="224" t="s">
        <v>174</v>
      </c>
    </row>
    <row r="699" spans="1:18" ht="18" thickBot="1" x14ac:dyDescent="0.35">
      <c r="A699" s="285" t="s">
        <v>143</v>
      </c>
    </row>
    <row r="700" spans="1:18" ht="15.75" thickTop="1" x14ac:dyDescent="0.25">
      <c r="A700" s="235" t="s">
        <v>232</v>
      </c>
      <c r="C700" s="249">
        <v>1315</v>
      </c>
      <c r="D700" s="272">
        <f>(255.3*D678)/100000</f>
        <v>1349.4315509999999</v>
      </c>
      <c r="H700" s="231" t="s">
        <v>233</v>
      </c>
      <c r="R700" s="224" t="s">
        <v>236</v>
      </c>
    </row>
    <row r="701" spans="1:18" x14ac:dyDescent="0.25">
      <c r="A701" s="235" t="s">
        <v>235</v>
      </c>
      <c r="C701" s="249">
        <v>149</v>
      </c>
      <c r="D701" s="249">
        <v>165</v>
      </c>
      <c r="H701" s="236" t="s">
        <v>237</v>
      </c>
    </row>
    <row r="702" spans="1:18" ht="18" thickBot="1" x14ac:dyDescent="0.35">
      <c r="A702" s="285" t="s">
        <v>118</v>
      </c>
    </row>
    <row r="703" spans="1:18" ht="15.75" thickTop="1" x14ac:dyDescent="0.25">
      <c r="A703" s="235" t="s">
        <v>122</v>
      </c>
      <c r="C703" s="246">
        <v>5002</v>
      </c>
      <c r="D703" s="246">
        <v>5136</v>
      </c>
      <c r="H703" s="231" t="s">
        <v>188</v>
      </c>
    </row>
    <row r="704" spans="1:18" x14ac:dyDescent="0.25">
      <c r="A704" s="235" t="s">
        <v>123</v>
      </c>
      <c r="C704" s="255">
        <f>(C703/C678)*100000</f>
        <v>944.79681768556895</v>
      </c>
      <c r="D704" s="255">
        <f>(D703/D678)*100000</f>
        <v>971.68381681035714</v>
      </c>
      <c r="H704" s="224" t="s">
        <v>175</v>
      </c>
    </row>
    <row r="705" spans="1:8" ht="15.75" thickBot="1" x14ac:dyDescent="0.3">
      <c r="A705" s="286" t="s">
        <v>139</v>
      </c>
    </row>
    <row r="706" spans="1:8" x14ac:dyDescent="0.25">
      <c r="A706" s="235" t="s">
        <v>136</v>
      </c>
      <c r="C706" s="273" t="s">
        <v>61</v>
      </c>
      <c r="D706" s="273" t="s">
        <v>61</v>
      </c>
      <c r="H706" t="s">
        <v>35</v>
      </c>
    </row>
    <row r="707" spans="1:8" x14ac:dyDescent="0.25">
      <c r="A707" s="237" t="s">
        <v>137</v>
      </c>
      <c r="C707" s="273" t="s">
        <v>61</v>
      </c>
      <c r="D707" s="273" t="s">
        <v>61</v>
      </c>
      <c r="H707" s="231"/>
    </row>
    <row r="708" spans="1:8" x14ac:dyDescent="0.25">
      <c r="A708" s="243" t="s">
        <v>138</v>
      </c>
      <c r="C708" s="273" t="s">
        <v>61</v>
      </c>
      <c r="D708" s="273" t="s">
        <v>61</v>
      </c>
    </row>
    <row r="709" spans="1:8" ht="15.75" thickBot="1" x14ac:dyDescent="0.3">
      <c r="A709" s="286" t="s">
        <v>124</v>
      </c>
    </row>
    <row r="710" spans="1:8" x14ac:dyDescent="0.25">
      <c r="A710" s="244" t="s">
        <v>125</v>
      </c>
      <c r="C710" s="249">
        <f t="shared" ref="C710" si="13">(C711*C678)/100000</f>
        <v>73.060788000000002</v>
      </c>
      <c r="D710" s="249">
        <f t="shared" ref="D710" si="14">(D711*D678)/100000</f>
        <v>91.970657999999986</v>
      </c>
      <c r="H710" s="224" t="s">
        <v>175</v>
      </c>
    </row>
    <row r="711" spans="1:8" x14ac:dyDescent="0.25">
      <c r="A711" s="245" t="s">
        <v>128</v>
      </c>
      <c r="C711" s="178">
        <v>13.8</v>
      </c>
      <c r="D711" s="178">
        <v>17.399999999999999</v>
      </c>
      <c r="H711" s="236" t="s">
        <v>192</v>
      </c>
    </row>
    <row r="712" spans="1:8" x14ac:dyDescent="0.25">
      <c r="A712" s="245" t="s">
        <v>126</v>
      </c>
      <c r="C712" s="257">
        <f t="shared" ref="C712:D712" si="15">C710/C703</f>
        <v>1.4606315073970413E-2</v>
      </c>
      <c r="D712" s="257">
        <f t="shared" si="15"/>
        <v>1.790705957943925E-2</v>
      </c>
      <c r="H712" s="224" t="s">
        <v>175</v>
      </c>
    </row>
    <row r="713" spans="1:8" ht="15.75" thickBot="1" x14ac:dyDescent="0.3">
      <c r="A713" s="286" t="s">
        <v>129</v>
      </c>
    </row>
    <row r="714" spans="1:8" x14ac:dyDescent="0.25">
      <c r="A714" s="244" t="s">
        <v>130</v>
      </c>
      <c r="C714" s="178">
        <v>7</v>
      </c>
      <c r="D714" s="178">
        <v>4</v>
      </c>
      <c r="H714" s="236" t="s">
        <v>193</v>
      </c>
    </row>
    <row r="715" spans="1:8" x14ac:dyDescent="0.25">
      <c r="A715" s="245" t="s">
        <v>131</v>
      </c>
      <c r="C715" s="178">
        <v>1.32</v>
      </c>
      <c r="D715" s="178">
        <v>0.76</v>
      </c>
      <c r="H715" s="224" t="s">
        <v>174</v>
      </c>
    </row>
    <row r="716" spans="1:8" x14ac:dyDescent="0.25">
      <c r="A716" s="245" t="s">
        <v>132</v>
      </c>
      <c r="C716" s="257">
        <f>(C714/C703)</f>
        <v>1.3994402239104358E-3</v>
      </c>
      <c r="D716" s="257">
        <f>(D714/D703)</f>
        <v>7.7881619937694702E-4</v>
      </c>
      <c r="H716" s="224" t="s">
        <v>175</v>
      </c>
    </row>
    <row r="717" spans="1:8" ht="15.75" thickBot="1" x14ac:dyDescent="0.3">
      <c r="A717" s="286" t="s">
        <v>133</v>
      </c>
    </row>
    <row r="718" spans="1:8" x14ac:dyDescent="0.25">
      <c r="A718" s="245" t="s">
        <v>167</v>
      </c>
      <c r="C718" s="246">
        <v>1449</v>
      </c>
      <c r="D718" s="246">
        <v>1451</v>
      </c>
      <c r="H718" s="236" t="s">
        <v>180</v>
      </c>
    </row>
    <row r="719" spans="1:8" x14ac:dyDescent="0.25">
      <c r="A719" s="245" t="s">
        <v>171</v>
      </c>
      <c r="C719" s="255">
        <f>(C718/C678)*100000</f>
        <v>273.69264070899425</v>
      </c>
      <c r="D719" s="255">
        <f>(D718/D678)*100000</f>
        <v>274.51581351086998</v>
      </c>
      <c r="H719" s="224" t="s">
        <v>175</v>
      </c>
    </row>
    <row r="720" spans="1:8" x14ac:dyDescent="0.25">
      <c r="A720" s="245" t="s">
        <v>166</v>
      </c>
      <c r="C720" s="257">
        <f>C718/C703</f>
        <v>0.28968412634946022</v>
      </c>
      <c r="D720" s="257">
        <f>D718/D703</f>
        <v>0.28251557632398755</v>
      </c>
      <c r="H720" s="224" t="s">
        <v>175</v>
      </c>
    </row>
    <row r="721" spans="1:10" x14ac:dyDescent="0.25">
      <c r="A721" s="245" t="s">
        <v>177</v>
      </c>
      <c r="C721" s="246">
        <v>1031</v>
      </c>
      <c r="D721" s="178">
        <v>969</v>
      </c>
      <c r="H721" s="236" t="s">
        <v>180</v>
      </c>
    </row>
    <row r="722" spans="1:10" x14ac:dyDescent="0.25">
      <c r="A722" s="245" t="s">
        <v>178</v>
      </c>
      <c r="C722" s="255">
        <f>(C721/C678)*100000</f>
        <v>194.73920812351491</v>
      </c>
      <c r="D722" s="255">
        <f>(D721/D678)*100000</f>
        <v>183.32586029774845</v>
      </c>
      <c r="H722" s="224" t="s">
        <v>175</v>
      </c>
    </row>
    <row r="723" spans="1:10" x14ac:dyDescent="0.25">
      <c r="A723" s="245" t="s">
        <v>179</v>
      </c>
      <c r="C723" s="257">
        <f>C721/C703</f>
        <v>0.20611755297880849</v>
      </c>
      <c r="D723" s="257">
        <f>D721/D703</f>
        <v>0.18866822429906541</v>
      </c>
      <c r="H723" s="224" t="s">
        <v>175</v>
      </c>
    </row>
    <row r="724" spans="1:10" s="224" customFormat="1" x14ac:dyDescent="0.25">
      <c r="A724" s="245" t="s">
        <v>181</v>
      </c>
      <c r="C724" s="178">
        <v>270</v>
      </c>
      <c r="D724" s="178">
        <v>244</v>
      </c>
      <c r="E724" s="249"/>
      <c r="F724" s="249"/>
      <c r="H724" s="236" t="s">
        <v>180</v>
      </c>
    </row>
    <row r="725" spans="1:10" s="224" customFormat="1" x14ac:dyDescent="0.25">
      <c r="A725" s="245" t="s">
        <v>182</v>
      </c>
      <c r="C725" s="255">
        <f>(C724/C678)*100000</f>
        <v>50.99862870353931</v>
      </c>
      <c r="D725" s="255">
        <f>(D724/D678)*100000</f>
        <v>46.162548929464002</v>
      </c>
      <c r="E725" s="249"/>
      <c r="F725" s="249"/>
      <c r="H725" s="224" t="s">
        <v>175</v>
      </c>
    </row>
    <row r="726" spans="1:10" s="224" customFormat="1" x14ac:dyDescent="0.25">
      <c r="A726" s="245" t="s">
        <v>183</v>
      </c>
      <c r="C726" s="257">
        <f>C724/C703</f>
        <v>5.3978408636545384E-2</v>
      </c>
      <c r="D726" s="257">
        <f>D724/D703</f>
        <v>4.7507788161993768E-2</v>
      </c>
      <c r="E726" s="249"/>
      <c r="F726" s="249"/>
      <c r="H726" s="224" t="s">
        <v>175</v>
      </c>
    </row>
    <row r="727" spans="1:10" s="224" customFormat="1" x14ac:dyDescent="0.25">
      <c r="A727" s="245" t="s">
        <v>184</v>
      </c>
      <c r="C727" s="178">
        <v>234</v>
      </c>
      <c r="D727" s="178">
        <v>255</v>
      </c>
      <c r="E727" s="249"/>
      <c r="F727" s="249"/>
      <c r="H727" s="236" t="s">
        <v>180</v>
      </c>
    </row>
    <row r="728" spans="1:10" s="224" customFormat="1" x14ac:dyDescent="0.25">
      <c r="A728" s="245" t="s">
        <v>185</v>
      </c>
      <c r="C728" s="255">
        <f>(C727/C678)*100000</f>
        <v>44.198811543067393</v>
      </c>
      <c r="D728" s="255">
        <f>(D727/D678)*100000</f>
        <v>48.24364744677591</v>
      </c>
      <c r="E728" s="249"/>
      <c r="F728" s="249"/>
      <c r="H728" s="224" t="s">
        <v>175</v>
      </c>
    </row>
    <row r="729" spans="1:10" s="224" customFormat="1" x14ac:dyDescent="0.25">
      <c r="A729" s="245" t="s">
        <v>186</v>
      </c>
      <c r="C729" s="257">
        <f>C727/C703</f>
        <v>4.6781287485005998E-2</v>
      </c>
      <c r="D729" s="257">
        <f>D727/D703</f>
        <v>4.9649532710280372E-2</v>
      </c>
      <c r="E729" s="249"/>
      <c r="F729" s="249"/>
      <c r="H729" s="224" t="s">
        <v>175</v>
      </c>
    </row>
    <row r="730" spans="1:10" s="224" customFormat="1" x14ac:dyDescent="0.25">
      <c r="A730" s="245" t="s">
        <v>168</v>
      </c>
      <c r="C730" s="249">
        <f>(C731*C678)/100000</f>
        <v>68.825379999999996</v>
      </c>
      <c r="D730" s="249">
        <f>(D731*D678)/100000</f>
        <v>58.14237</v>
      </c>
      <c r="E730" s="249"/>
      <c r="F730" s="249"/>
      <c r="H730" s="224" t="s">
        <v>175</v>
      </c>
    </row>
    <row r="731" spans="1:10" s="224" customFormat="1" x14ac:dyDescent="0.25">
      <c r="A731" s="245" t="s">
        <v>170</v>
      </c>
      <c r="C731" s="271">
        <v>13</v>
      </c>
      <c r="D731" s="271">
        <v>11</v>
      </c>
      <c r="E731" s="249"/>
      <c r="F731" s="249"/>
      <c r="H731" s="231" t="s">
        <v>188</v>
      </c>
    </row>
    <row r="732" spans="1:10" s="224" customFormat="1" x14ac:dyDescent="0.25">
      <c r="A732" s="245" t="s">
        <v>169</v>
      </c>
      <c r="C732" s="257">
        <f>C730/C703</f>
        <v>1.3759572171131546E-2</v>
      </c>
      <c r="D732" s="257">
        <f>D730/D703</f>
        <v>1.1320554906542057E-2</v>
      </c>
      <c r="E732" s="249"/>
      <c r="F732" s="249"/>
      <c r="H732" s="224" t="s">
        <v>175</v>
      </c>
    </row>
    <row r="733" spans="1:10" s="224" customFormat="1" x14ac:dyDescent="0.25">
      <c r="A733" s="245" t="s">
        <v>198</v>
      </c>
      <c r="C733" s="249">
        <v>44</v>
      </c>
      <c r="D733" s="279">
        <f>(D734*D678)/100000</f>
        <v>32.242587</v>
      </c>
      <c r="E733" s="249"/>
      <c r="F733" s="249"/>
      <c r="H733" s="231" t="s">
        <v>211</v>
      </c>
    </row>
    <row r="734" spans="1:10" s="224" customFormat="1" x14ac:dyDescent="0.25">
      <c r="A734" s="245" t="s">
        <v>199</v>
      </c>
      <c r="C734" s="255">
        <f>(C733/C678)*100000</f>
        <v>8.3108876405767766</v>
      </c>
      <c r="D734" s="281">
        <v>6.1</v>
      </c>
      <c r="E734" s="249"/>
      <c r="F734" s="249"/>
      <c r="H734" s="224" t="s">
        <v>240</v>
      </c>
      <c r="J734" s="231" t="s">
        <v>241</v>
      </c>
    </row>
    <row r="735" spans="1:10" s="224" customFormat="1" x14ac:dyDescent="0.25">
      <c r="A735" s="245" t="s">
        <v>200</v>
      </c>
      <c r="C735" s="257">
        <f>C33/C703</f>
        <v>0.14794237178555608</v>
      </c>
      <c r="D735" s="280">
        <f>D733/D703</f>
        <v>6.2777622663551403E-3</v>
      </c>
      <c r="E735" s="249"/>
      <c r="F735" s="249"/>
      <c r="H735" s="224" t="s">
        <v>175</v>
      </c>
    </row>
    <row r="736" spans="1:10" s="224" customFormat="1" x14ac:dyDescent="0.25">
      <c r="A736" s="260"/>
      <c r="C736" s="249"/>
      <c r="D736" s="249"/>
      <c r="E736" s="249"/>
      <c r="F736" s="249"/>
    </row>
    <row r="737" spans="1:8" s="224" customFormat="1" ht="20.25" thickBot="1" x14ac:dyDescent="0.35">
      <c r="A737" s="225" t="s">
        <v>40</v>
      </c>
      <c r="C737" s="249"/>
      <c r="D737" s="249"/>
      <c r="E737" s="249"/>
      <c r="F737" s="249"/>
    </row>
    <row r="738" spans="1:8" s="224" customFormat="1" ht="18.75" thickTop="1" thickBot="1" x14ac:dyDescent="0.35">
      <c r="A738" s="285" t="s">
        <v>117</v>
      </c>
      <c r="C738" s="249"/>
      <c r="D738" s="249"/>
      <c r="E738" s="249"/>
      <c r="F738" s="249"/>
    </row>
    <row r="739" spans="1:8" ht="15.75" thickTop="1" x14ac:dyDescent="0.25">
      <c r="A739" s="235" t="s">
        <v>140</v>
      </c>
      <c r="C739" s="249">
        <f t="shared" ref="C739:E759" si="16">SUM(C800+C861+C922)</f>
        <v>120171</v>
      </c>
      <c r="D739" s="249">
        <f t="shared" si="16"/>
        <v>122116</v>
      </c>
      <c r="E739" s="249">
        <f t="shared" si="16"/>
        <v>123413</v>
      </c>
      <c r="H739" s="224" t="s">
        <v>194</v>
      </c>
    </row>
    <row r="740" spans="1:8" x14ac:dyDescent="0.25">
      <c r="A740" s="235" t="s">
        <v>141</v>
      </c>
      <c r="C740" s="249">
        <f t="shared" si="16"/>
        <v>61557</v>
      </c>
      <c r="D740" s="249">
        <f t="shared" si="16"/>
        <v>62561</v>
      </c>
      <c r="E740" s="249">
        <f t="shared" si="16"/>
        <v>63248</v>
      </c>
      <c r="H740" s="224" t="s">
        <v>174</v>
      </c>
    </row>
    <row r="741" spans="1:8" x14ac:dyDescent="0.25">
      <c r="A741" s="235" t="s">
        <v>142</v>
      </c>
      <c r="C741" s="249">
        <f t="shared" si="16"/>
        <v>58614</v>
      </c>
      <c r="D741" s="249">
        <f t="shared" si="16"/>
        <v>59555</v>
      </c>
      <c r="E741" s="249">
        <f t="shared" si="16"/>
        <v>60165</v>
      </c>
      <c r="H741" s="224" t="s">
        <v>174</v>
      </c>
    </row>
    <row r="742" spans="1:8" x14ac:dyDescent="0.25">
      <c r="A742" s="235" t="s">
        <v>144</v>
      </c>
      <c r="C742" s="249">
        <f t="shared" si="16"/>
        <v>8117</v>
      </c>
      <c r="D742" s="249">
        <f t="shared" si="16"/>
        <v>8103</v>
      </c>
      <c r="E742" s="249">
        <f t="shared" si="16"/>
        <v>8073</v>
      </c>
      <c r="H742" s="224" t="s">
        <v>174</v>
      </c>
    </row>
    <row r="743" spans="1:8" x14ac:dyDescent="0.25">
      <c r="A743" s="235" t="s">
        <v>145</v>
      </c>
      <c r="C743" s="249">
        <f t="shared" si="16"/>
        <v>8621</v>
      </c>
      <c r="D743" s="249">
        <f t="shared" si="16"/>
        <v>8636</v>
      </c>
      <c r="E743" s="249">
        <f t="shared" si="16"/>
        <v>8633</v>
      </c>
      <c r="H743" s="224" t="s">
        <v>174</v>
      </c>
    </row>
    <row r="744" spans="1:8" x14ac:dyDescent="0.25">
      <c r="A744" s="235" t="s">
        <v>146</v>
      </c>
      <c r="C744" s="249">
        <f t="shared" si="16"/>
        <v>10009</v>
      </c>
      <c r="D744" s="249">
        <f t="shared" si="16"/>
        <v>10095</v>
      </c>
      <c r="E744" s="249">
        <f t="shared" si="16"/>
        <v>10039</v>
      </c>
      <c r="H744" s="224" t="s">
        <v>174</v>
      </c>
    </row>
    <row r="745" spans="1:8" x14ac:dyDescent="0.25">
      <c r="A745" s="235" t="s">
        <v>147</v>
      </c>
      <c r="C745" s="249">
        <f t="shared" si="16"/>
        <v>9931</v>
      </c>
      <c r="D745" s="249">
        <f t="shared" si="16"/>
        <v>10089</v>
      </c>
      <c r="E745" s="249">
        <f t="shared" si="16"/>
        <v>10120</v>
      </c>
      <c r="H745" s="224" t="s">
        <v>174</v>
      </c>
    </row>
    <row r="746" spans="1:8" x14ac:dyDescent="0.25">
      <c r="A746" s="235" t="s">
        <v>148</v>
      </c>
      <c r="C746" s="249">
        <f t="shared" si="16"/>
        <v>8794</v>
      </c>
      <c r="D746" s="249">
        <f t="shared" si="16"/>
        <v>9111</v>
      </c>
      <c r="E746" s="249">
        <f t="shared" si="16"/>
        <v>9271</v>
      </c>
      <c r="H746" s="224" t="s">
        <v>174</v>
      </c>
    </row>
    <row r="747" spans="1:8" x14ac:dyDescent="0.25">
      <c r="A747" s="235" t="s">
        <v>149</v>
      </c>
      <c r="C747" s="249">
        <f t="shared" si="16"/>
        <v>7864</v>
      </c>
      <c r="D747" s="249">
        <f t="shared" si="16"/>
        <v>7795</v>
      </c>
      <c r="E747" s="249">
        <f t="shared" si="16"/>
        <v>7951</v>
      </c>
      <c r="H747" s="224" t="s">
        <v>174</v>
      </c>
    </row>
    <row r="748" spans="1:8" x14ac:dyDescent="0.25">
      <c r="A748" s="235" t="s">
        <v>150</v>
      </c>
      <c r="C748" s="249">
        <f t="shared" si="16"/>
        <v>8268</v>
      </c>
      <c r="D748" s="249">
        <f t="shared" si="16"/>
        <v>8381</v>
      </c>
      <c r="E748" s="249">
        <f t="shared" si="16"/>
        <v>8247</v>
      </c>
      <c r="H748" s="224" t="s">
        <v>174</v>
      </c>
    </row>
    <row r="749" spans="1:8" x14ac:dyDescent="0.25">
      <c r="A749" s="235" t="s">
        <v>151</v>
      </c>
      <c r="C749" s="249">
        <f t="shared" si="16"/>
        <v>8774</v>
      </c>
      <c r="D749" s="249">
        <f t="shared" si="16"/>
        <v>8699</v>
      </c>
      <c r="E749" s="249">
        <f t="shared" si="16"/>
        <v>8553</v>
      </c>
      <c r="H749" s="224" t="s">
        <v>174</v>
      </c>
    </row>
    <row r="750" spans="1:8" x14ac:dyDescent="0.25">
      <c r="A750" s="235" t="s">
        <v>152</v>
      </c>
      <c r="C750" s="249">
        <f t="shared" si="16"/>
        <v>7794</v>
      </c>
      <c r="D750" s="249">
        <f t="shared" si="16"/>
        <v>7965</v>
      </c>
      <c r="E750" s="249">
        <f t="shared" si="16"/>
        <v>8124</v>
      </c>
      <c r="H750" s="224" t="s">
        <v>174</v>
      </c>
    </row>
    <row r="751" spans="1:8" x14ac:dyDescent="0.25">
      <c r="A751" s="235" t="s">
        <v>153</v>
      </c>
      <c r="C751" s="249">
        <f t="shared" si="16"/>
        <v>5847</v>
      </c>
      <c r="D751" s="249">
        <f t="shared" si="16"/>
        <v>6166</v>
      </c>
      <c r="E751" s="249">
        <f t="shared" si="16"/>
        <v>6520</v>
      </c>
      <c r="H751" s="224" t="s">
        <v>174</v>
      </c>
    </row>
    <row r="752" spans="1:8" x14ac:dyDescent="0.25">
      <c r="A752" s="235" t="s">
        <v>154</v>
      </c>
      <c r="C752" s="249">
        <f t="shared" si="16"/>
        <v>3921</v>
      </c>
      <c r="D752" s="249">
        <f t="shared" si="16"/>
        <v>4075</v>
      </c>
      <c r="E752" s="249">
        <f t="shared" si="16"/>
        <v>4238</v>
      </c>
      <c r="H752" s="224" t="s">
        <v>174</v>
      </c>
    </row>
    <row r="753" spans="1:8" x14ac:dyDescent="0.25">
      <c r="A753" s="235" t="s">
        <v>155</v>
      </c>
      <c r="C753" s="249">
        <f t="shared" si="16"/>
        <v>2232</v>
      </c>
      <c r="D753" s="249">
        <f t="shared" si="16"/>
        <v>2521</v>
      </c>
      <c r="E753" s="249">
        <f t="shared" si="16"/>
        <v>2722</v>
      </c>
      <c r="H753" s="224" t="s">
        <v>174</v>
      </c>
    </row>
    <row r="754" spans="1:8" x14ac:dyDescent="0.25">
      <c r="A754" s="235" t="s">
        <v>156</v>
      </c>
      <c r="C754" s="249">
        <f t="shared" si="16"/>
        <v>1254</v>
      </c>
      <c r="D754" s="249">
        <f t="shared" si="16"/>
        <v>1293</v>
      </c>
      <c r="E754" s="249">
        <f t="shared" si="16"/>
        <v>1366</v>
      </c>
      <c r="H754" s="224" t="s">
        <v>174</v>
      </c>
    </row>
    <row r="755" spans="1:8" x14ac:dyDescent="0.25">
      <c r="A755" s="235" t="s">
        <v>157</v>
      </c>
      <c r="C755" s="249">
        <f t="shared" si="16"/>
        <v>754</v>
      </c>
      <c r="D755" s="249">
        <f t="shared" si="16"/>
        <v>787</v>
      </c>
      <c r="E755" s="249">
        <f t="shared" si="16"/>
        <v>821</v>
      </c>
      <c r="H755" s="224" t="s">
        <v>174</v>
      </c>
    </row>
    <row r="756" spans="1:8" x14ac:dyDescent="0.25">
      <c r="A756" s="235" t="s">
        <v>158</v>
      </c>
      <c r="C756" s="249">
        <f t="shared" si="16"/>
        <v>381</v>
      </c>
      <c r="D756" s="249">
        <f t="shared" si="16"/>
        <v>401</v>
      </c>
      <c r="E756" s="249">
        <f t="shared" si="16"/>
        <v>414</v>
      </c>
      <c r="H756" s="224" t="s">
        <v>174</v>
      </c>
    </row>
    <row r="757" spans="1:8" x14ac:dyDescent="0.25">
      <c r="A757" s="235" t="s">
        <v>159</v>
      </c>
      <c r="C757" s="249">
        <f t="shared" si="16"/>
        <v>150</v>
      </c>
      <c r="D757" s="249">
        <f t="shared" si="16"/>
        <v>156</v>
      </c>
      <c r="E757" s="249">
        <f t="shared" si="16"/>
        <v>155</v>
      </c>
      <c r="H757" s="224" t="s">
        <v>174</v>
      </c>
    </row>
    <row r="758" spans="1:8" x14ac:dyDescent="0.25">
      <c r="A758" s="235" t="s">
        <v>165</v>
      </c>
      <c r="C758" s="249">
        <f t="shared" si="16"/>
        <v>42</v>
      </c>
      <c r="D758" s="249">
        <f t="shared" si="16"/>
        <v>46</v>
      </c>
      <c r="E758" s="249">
        <f t="shared" si="16"/>
        <v>50</v>
      </c>
      <c r="H758" s="224" t="s">
        <v>174</v>
      </c>
    </row>
    <row r="759" spans="1:8" x14ac:dyDescent="0.25">
      <c r="A759" s="235" t="s">
        <v>160</v>
      </c>
      <c r="C759" s="249">
        <f t="shared" si="16"/>
        <v>4</v>
      </c>
      <c r="D759" s="249">
        <f t="shared" si="16"/>
        <v>6</v>
      </c>
      <c r="E759" s="249">
        <f t="shared" si="16"/>
        <v>9</v>
      </c>
      <c r="H759" s="224" t="s">
        <v>174</v>
      </c>
    </row>
    <row r="760" spans="1:8" ht="18" thickBot="1" x14ac:dyDescent="0.35">
      <c r="A760" s="285" t="s">
        <v>143</v>
      </c>
    </row>
    <row r="761" spans="1:8" ht="15.75" thickTop="1" x14ac:dyDescent="0.25">
      <c r="A761" s="235" t="s">
        <v>232</v>
      </c>
      <c r="C761" s="249">
        <f>SUM(C822+C883+C944)</f>
        <v>119</v>
      </c>
      <c r="D761" s="249" t="e">
        <f t="shared" ref="D761" si="17">SUM(D822+D883+D944)</f>
        <v>#VALUE!</v>
      </c>
    </row>
    <row r="762" spans="1:8" x14ac:dyDescent="0.25">
      <c r="A762" s="235" t="s">
        <v>235</v>
      </c>
      <c r="C762" s="249" t="e">
        <f>SUM(C823+C884+C945)</f>
        <v>#VALUE!</v>
      </c>
      <c r="D762" s="249" t="e">
        <f>SUM(D823+D884+D945)</f>
        <v>#VALUE!</v>
      </c>
    </row>
    <row r="763" spans="1:8" ht="18" thickBot="1" x14ac:dyDescent="0.35">
      <c r="A763" s="285" t="s">
        <v>118</v>
      </c>
    </row>
    <row r="764" spans="1:8" ht="15.75" thickTop="1" x14ac:dyDescent="0.25">
      <c r="A764" s="235" t="s">
        <v>215</v>
      </c>
      <c r="C764" s="249">
        <f>SUM(C886+C947+C825)</f>
        <v>638</v>
      </c>
      <c r="D764" s="249" t="e">
        <f>SUM(D825+D886+D947)</f>
        <v>#VALUE!</v>
      </c>
      <c r="H764" s="231" t="s">
        <v>188</v>
      </c>
    </row>
    <row r="765" spans="1:8" x14ac:dyDescent="0.25">
      <c r="A765" s="235" t="s">
        <v>216</v>
      </c>
      <c r="C765" s="255">
        <f>(C764/C739)*100000</f>
        <v>530.91011974602861</v>
      </c>
      <c r="D765" s="255" t="e">
        <f>(D764/D739)*100000</f>
        <v>#VALUE!</v>
      </c>
      <c r="H765" s="224" t="s">
        <v>175</v>
      </c>
    </row>
    <row r="766" spans="1:8" ht="15.75" thickBot="1" x14ac:dyDescent="0.3">
      <c r="A766" s="286" t="s">
        <v>139</v>
      </c>
    </row>
    <row r="767" spans="1:8" x14ac:dyDescent="0.25">
      <c r="A767" s="235" t="s">
        <v>136</v>
      </c>
      <c r="C767" s="273" t="s">
        <v>61</v>
      </c>
      <c r="D767" s="273" t="s">
        <v>61</v>
      </c>
      <c r="H767" t="s">
        <v>35</v>
      </c>
    </row>
    <row r="768" spans="1:8" x14ac:dyDescent="0.25">
      <c r="A768" s="237" t="s">
        <v>137</v>
      </c>
      <c r="C768" s="273" t="s">
        <v>61</v>
      </c>
      <c r="D768" s="273" t="s">
        <v>61</v>
      </c>
    </row>
    <row r="769" spans="1:8" x14ac:dyDescent="0.25">
      <c r="A769" s="243" t="s">
        <v>138</v>
      </c>
      <c r="C769" s="273" t="s">
        <v>61</v>
      </c>
      <c r="D769" s="273" t="s">
        <v>61</v>
      </c>
    </row>
    <row r="770" spans="1:8" ht="15.75" thickBot="1" x14ac:dyDescent="0.3">
      <c r="A770" s="286" t="s">
        <v>124</v>
      </c>
    </row>
    <row r="771" spans="1:8" x14ac:dyDescent="0.25">
      <c r="A771" s="244" t="s">
        <v>214</v>
      </c>
      <c r="C771" s="249">
        <f>SUM(C832+C893+C954)</f>
        <v>51.092647999999997</v>
      </c>
      <c r="D771" s="249">
        <f>SUM(D832+D893+D954)</f>
        <v>31</v>
      </c>
      <c r="H771" t="s">
        <v>194</v>
      </c>
    </row>
    <row r="772" spans="1:8" x14ac:dyDescent="0.25">
      <c r="A772" s="245" t="s">
        <v>128</v>
      </c>
      <c r="C772" s="255">
        <f>(C771/C739)*100000</f>
        <v>42.516620482479134</v>
      </c>
      <c r="D772" s="255">
        <f>(D771/D739)*100000</f>
        <v>25.385698843722363</v>
      </c>
      <c r="H772" s="224" t="s">
        <v>175</v>
      </c>
    </row>
    <row r="773" spans="1:8" x14ac:dyDescent="0.25">
      <c r="A773" s="245" t="s">
        <v>126</v>
      </c>
      <c r="C773" s="257">
        <f>C771/C764</f>
        <v>8.0082520376175539E-2</v>
      </c>
      <c r="D773" s="257" t="e">
        <f>D771/D764</f>
        <v>#VALUE!</v>
      </c>
      <c r="H773" s="224" t="s">
        <v>175</v>
      </c>
    </row>
    <row r="774" spans="1:8" ht="15.75" thickBot="1" x14ac:dyDescent="0.3">
      <c r="A774" s="286" t="s">
        <v>129</v>
      </c>
    </row>
    <row r="775" spans="1:8" x14ac:dyDescent="0.25">
      <c r="A775" s="244" t="s">
        <v>130</v>
      </c>
      <c r="C775" s="249">
        <f>SUM(C836+C897+C958)</f>
        <v>8</v>
      </c>
      <c r="D775" s="249">
        <f>SUM(D836+D897+D958)</f>
        <v>16</v>
      </c>
      <c r="H775" s="224" t="s">
        <v>194</v>
      </c>
    </row>
    <row r="776" spans="1:8" x14ac:dyDescent="0.25">
      <c r="A776" s="245" t="s">
        <v>131</v>
      </c>
      <c r="C776" s="255">
        <f>(C775/C739)*100000</f>
        <v>6.6571801849031793</v>
      </c>
      <c r="D776" s="255">
        <f>(D775/D739)*100000</f>
        <v>13.102296177405091</v>
      </c>
      <c r="H776" t="s">
        <v>175</v>
      </c>
    </row>
    <row r="777" spans="1:8" x14ac:dyDescent="0.25">
      <c r="A777" s="245" t="s">
        <v>132</v>
      </c>
      <c r="C777" s="257">
        <f>8/C764</f>
        <v>1.2539184952978056E-2</v>
      </c>
      <c r="D777" s="257" t="e">
        <f>8/D764</f>
        <v>#VALUE!</v>
      </c>
      <c r="H777" t="s">
        <v>175</v>
      </c>
    </row>
    <row r="778" spans="1:8" ht="15.75" thickBot="1" x14ac:dyDescent="0.3">
      <c r="A778" s="286" t="s">
        <v>133</v>
      </c>
    </row>
    <row r="779" spans="1:8" x14ac:dyDescent="0.25">
      <c r="A779" s="245" t="s">
        <v>167</v>
      </c>
      <c r="C779" s="249">
        <f>SUM(C840+C901+C962)</f>
        <v>172</v>
      </c>
      <c r="D779" s="249">
        <f>SUM(D840+D901+D962)</f>
        <v>85</v>
      </c>
      <c r="H779" s="224" t="s">
        <v>194</v>
      </c>
    </row>
    <row r="780" spans="1:8" x14ac:dyDescent="0.25">
      <c r="A780" s="245" t="s">
        <v>171</v>
      </c>
      <c r="C780" s="255">
        <f>(C779/C739)*100000</f>
        <v>143.12937397541836</v>
      </c>
      <c r="D780" s="255">
        <f>(D779/D739)*100000</f>
        <v>69.605948442464538</v>
      </c>
      <c r="H780" s="224" t="s">
        <v>175</v>
      </c>
    </row>
    <row r="781" spans="1:8" x14ac:dyDescent="0.25">
      <c r="A781" s="245" t="s">
        <v>166</v>
      </c>
      <c r="C781" s="257">
        <f>C779/C764</f>
        <v>0.26959247648902823</v>
      </c>
      <c r="D781" s="257" t="e">
        <f>D779/D764</f>
        <v>#VALUE!</v>
      </c>
      <c r="H781" s="224" t="s">
        <v>175</v>
      </c>
    </row>
    <row r="782" spans="1:8" x14ac:dyDescent="0.25">
      <c r="A782" s="245" t="s">
        <v>177</v>
      </c>
      <c r="C782" s="249">
        <f>SUM(C843+C904+C965)</f>
        <v>66</v>
      </c>
      <c r="D782" s="249">
        <f>SUM(D843+D904+D965)</f>
        <v>65</v>
      </c>
      <c r="H782" s="224" t="s">
        <v>194</v>
      </c>
    </row>
    <row r="783" spans="1:8" x14ac:dyDescent="0.25">
      <c r="A783" s="245" t="s">
        <v>178</v>
      </c>
      <c r="C783" s="255">
        <f>(C782/C739)*100000</f>
        <v>54.921736525451237</v>
      </c>
      <c r="D783" s="255">
        <f>(D782/D739)*100000</f>
        <v>53.228078220708177</v>
      </c>
      <c r="H783" s="224" t="s">
        <v>175</v>
      </c>
    </row>
    <row r="784" spans="1:8" x14ac:dyDescent="0.25">
      <c r="A784" s="245" t="s">
        <v>179</v>
      </c>
      <c r="C784" s="257">
        <f>C782/C764</f>
        <v>0.10344827586206896</v>
      </c>
      <c r="D784" s="257" t="e">
        <f>D782/D764</f>
        <v>#VALUE!</v>
      </c>
      <c r="H784" s="224" t="s">
        <v>175</v>
      </c>
    </row>
    <row r="785" spans="1:8" s="224" customFormat="1" x14ac:dyDescent="0.25">
      <c r="A785" s="245" t="s">
        <v>181</v>
      </c>
      <c r="C785" s="249">
        <f>SUM(C846+C907+C968)</f>
        <v>32</v>
      </c>
      <c r="D785" s="249">
        <f>SUM(D846+D907+D968)</f>
        <v>14</v>
      </c>
      <c r="E785" s="249"/>
      <c r="F785" s="249"/>
      <c r="H785" s="224" t="s">
        <v>194</v>
      </c>
    </row>
    <row r="786" spans="1:8" s="224" customFormat="1" x14ac:dyDescent="0.25">
      <c r="A786" s="245" t="s">
        <v>182</v>
      </c>
      <c r="C786" s="255">
        <f>(C785/C739)*100000</f>
        <v>26.628720739612717</v>
      </c>
      <c r="D786" s="255">
        <f>(D785/D739)*100000</f>
        <v>11.464509155229454</v>
      </c>
      <c r="E786" s="249"/>
      <c r="F786" s="249"/>
      <c r="H786" s="224" t="s">
        <v>175</v>
      </c>
    </row>
    <row r="787" spans="1:8" s="224" customFormat="1" x14ac:dyDescent="0.25">
      <c r="A787" s="245" t="s">
        <v>183</v>
      </c>
      <c r="C787" s="257">
        <f>C785/C764</f>
        <v>5.0156739811912224E-2</v>
      </c>
      <c r="D787" s="257" t="e">
        <f>D785/D764</f>
        <v>#VALUE!</v>
      </c>
      <c r="E787" s="249"/>
      <c r="F787" s="249"/>
      <c r="H787" s="224" t="s">
        <v>175</v>
      </c>
    </row>
    <row r="788" spans="1:8" s="224" customFormat="1" x14ac:dyDescent="0.25">
      <c r="A788" s="245" t="s">
        <v>184</v>
      </c>
      <c r="C788" s="249">
        <f>SUM(C849+C910+C971)</f>
        <v>49</v>
      </c>
      <c r="D788" s="249">
        <f>SUM(D849+D910+D971)</f>
        <v>30</v>
      </c>
      <c r="E788" s="249"/>
      <c r="F788" s="249"/>
      <c r="H788" s="224" t="s">
        <v>194</v>
      </c>
    </row>
    <row r="789" spans="1:8" s="224" customFormat="1" x14ac:dyDescent="0.25">
      <c r="A789" s="245" t="s">
        <v>185</v>
      </c>
      <c r="C789" s="255">
        <f>(C788/C739)*100000</f>
        <v>40.77522863253197</v>
      </c>
      <c r="D789" s="255">
        <f>(D788/D739)*100000</f>
        <v>24.566805332634544</v>
      </c>
      <c r="E789" s="249"/>
      <c r="F789" s="249"/>
      <c r="H789" s="224" t="s">
        <v>175</v>
      </c>
    </row>
    <row r="790" spans="1:8" s="224" customFormat="1" x14ac:dyDescent="0.25">
      <c r="A790" s="245" t="s">
        <v>186</v>
      </c>
      <c r="C790" s="257">
        <f>C788/C764</f>
        <v>7.6802507836990594E-2</v>
      </c>
      <c r="D790" s="257" t="e">
        <f>D788/D764</f>
        <v>#VALUE!</v>
      </c>
      <c r="E790" s="249"/>
      <c r="F790" s="249"/>
      <c r="H790" s="224" t="s">
        <v>175</v>
      </c>
    </row>
    <row r="791" spans="1:8" s="224" customFormat="1" x14ac:dyDescent="0.25">
      <c r="A791" s="245" t="s">
        <v>168</v>
      </c>
      <c r="C791" s="249">
        <f>SUM(C852+C913+C974)</f>
        <v>1.0407690000000001</v>
      </c>
      <c r="D791" s="249">
        <f>SUM(D852+D913+D974)</f>
        <v>2.0189200000000005</v>
      </c>
      <c r="E791" s="249"/>
      <c r="F791" s="249"/>
      <c r="H791" s="224" t="s">
        <v>194</v>
      </c>
    </row>
    <row r="792" spans="1:8" s="224" customFormat="1" x14ac:dyDescent="0.25">
      <c r="A792" s="245" t="s">
        <v>170</v>
      </c>
      <c r="C792" s="255">
        <f>(C791/C739)*100000</f>
        <v>0.86607334548268722</v>
      </c>
      <c r="D792" s="255">
        <f>(D791/D739)*100000</f>
        <v>1.6532804874054181</v>
      </c>
      <c r="E792" s="249"/>
      <c r="F792" s="249"/>
      <c r="H792" s="224" t="s">
        <v>175</v>
      </c>
    </row>
    <row r="793" spans="1:8" s="224" customFormat="1" x14ac:dyDescent="0.25">
      <c r="A793" s="245" t="s">
        <v>169</v>
      </c>
      <c r="C793" s="258">
        <f>C792/C743</f>
        <v>1.004608914838983E-4</v>
      </c>
      <c r="D793" s="255">
        <f>(D792/D743)*100000</f>
        <v>19.144053814328604</v>
      </c>
      <c r="E793" s="249"/>
      <c r="F793" s="249"/>
      <c r="H793" s="224" t="s">
        <v>175</v>
      </c>
    </row>
    <row r="794" spans="1:8" s="224" customFormat="1" x14ac:dyDescent="0.25">
      <c r="A794" s="245" t="s">
        <v>198</v>
      </c>
      <c r="C794" s="249">
        <f>SUM(C855+C916+C977)</f>
        <v>10.044085000000001</v>
      </c>
      <c r="D794" s="249">
        <f>SUM(D855+D916+D977)</f>
        <v>10.223008</v>
      </c>
      <c r="E794" s="249"/>
      <c r="F794" s="249"/>
      <c r="H794" s="224" t="s">
        <v>194</v>
      </c>
    </row>
    <row r="795" spans="1:8" s="224" customFormat="1" x14ac:dyDescent="0.25">
      <c r="A795" s="245" t="s">
        <v>199</v>
      </c>
      <c r="C795" s="255">
        <f>(C794/C739)*100000</f>
        <v>8.3581604546854074</v>
      </c>
      <c r="D795" s="255">
        <f>(D794/D739)*100000</f>
        <v>8.3715549149988533</v>
      </c>
      <c r="E795" s="249"/>
      <c r="F795" s="249"/>
      <c r="H795" s="224" t="s">
        <v>175</v>
      </c>
    </row>
    <row r="796" spans="1:8" s="224" customFormat="1" x14ac:dyDescent="0.25">
      <c r="A796" s="245" t="s">
        <v>200</v>
      </c>
      <c r="C796" s="257">
        <f>(C795/C764)</f>
        <v>1.3100564975995937E-2</v>
      </c>
      <c r="D796" s="257" t="e">
        <f>(D795/D764)</f>
        <v>#VALUE!</v>
      </c>
      <c r="E796" s="249"/>
      <c r="F796" s="249"/>
      <c r="H796" s="224" t="s">
        <v>175</v>
      </c>
    </row>
    <row r="797" spans="1:8" x14ac:dyDescent="0.25">
      <c r="A797" s="224"/>
    </row>
    <row r="798" spans="1:8" ht="20.25" thickBot="1" x14ac:dyDescent="0.35">
      <c r="A798" s="225" t="s">
        <v>14</v>
      </c>
    </row>
    <row r="799" spans="1:8" ht="18.75" thickTop="1" thickBot="1" x14ac:dyDescent="0.35">
      <c r="A799" s="285" t="s">
        <v>117</v>
      </c>
    </row>
    <row r="800" spans="1:8" ht="15.75" thickTop="1" x14ac:dyDescent="0.25">
      <c r="A800" s="235" t="s">
        <v>140</v>
      </c>
      <c r="C800" s="250">
        <v>38547</v>
      </c>
      <c r="D800" s="250">
        <v>39628</v>
      </c>
      <c r="E800" s="250">
        <v>40476</v>
      </c>
      <c r="H800" s="236" t="s">
        <v>187</v>
      </c>
    </row>
    <row r="801" spans="1:8" x14ac:dyDescent="0.25">
      <c r="A801" s="235" t="s">
        <v>141</v>
      </c>
      <c r="C801" s="250">
        <v>19598</v>
      </c>
      <c r="D801" s="250">
        <v>20157</v>
      </c>
      <c r="E801" s="250">
        <v>20584</v>
      </c>
      <c r="H801" s="224" t="s">
        <v>174</v>
      </c>
    </row>
    <row r="802" spans="1:8" x14ac:dyDescent="0.25">
      <c r="A802" s="235" t="s">
        <v>142</v>
      </c>
      <c r="C802" s="250">
        <v>18949</v>
      </c>
      <c r="D802" s="250">
        <v>19471</v>
      </c>
      <c r="E802" s="250">
        <v>19892</v>
      </c>
      <c r="H802" s="224" t="s">
        <v>174</v>
      </c>
    </row>
    <row r="803" spans="1:8" x14ac:dyDescent="0.25">
      <c r="A803" s="235" t="s">
        <v>144</v>
      </c>
      <c r="C803" s="250">
        <v>2077</v>
      </c>
      <c r="D803" s="250">
        <v>2118</v>
      </c>
      <c r="E803" s="250">
        <v>2140</v>
      </c>
      <c r="H803" s="224" t="s">
        <v>174</v>
      </c>
    </row>
    <row r="804" spans="1:8" x14ac:dyDescent="0.25">
      <c r="A804" s="235" t="s">
        <v>145</v>
      </c>
      <c r="C804" s="250">
        <v>2202</v>
      </c>
      <c r="D804" s="250">
        <v>2246</v>
      </c>
      <c r="E804" s="250">
        <v>2322</v>
      </c>
      <c r="H804" s="224" t="s">
        <v>174</v>
      </c>
    </row>
    <row r="805" spans="1:8" x14ac:dyDescent="0.25">
      <c r="A805" s="235" t="s">
        <v>146</v>
      </c>
      <c r="C805" s="250">
        <v>2903</v>
      </c>
      <c r="D805" s="250">
        <v>2965</v>
      </c>
      <c r="E805" s="250">
        <v>2973</v>
      </c>
      <c r="H805" s="224" t="s">
        <v>174</v>
      </c>
    </row>
    <row r="806" spans="1:8" x14ac:dyDescent="0.25">
      <c r="A806" s="235" t="s">
        <v>147</v>
      </c>
      <c r="C806" s="250">
        <v>3238</v>
      </c>
      <c r="D806" s="250">
        <v>3371</v>
      </c>
      <c r="E806" s="250">
        <v>3414</v>
      </c>
      <c r="H806" s="224" t="s">
        <v>174</v>
      </c>
    </row>
    <row r="807" spans="1:8" x14ac:dyDescent="0.25">
      <c r="A807" s="235" t="s">
        <v>148</v>
      </c>
      <c r="C807" s="250">
        <v>2828</v>
      </c>
      <c r="D807" s="250">
        <v>3021</v>
      </c>
      <c r="E807" s="250">
        <v>3212</v>
      </c>
      <c r="H807" s="224" t="s">
        <v>174</v>
      </c>
    </row>
    <row r="808" spans="1:8" x14ac:dyDescent="0.25">
      <c r="A808" s="235" t="s">
        <v>149</v>
      </c>
      <c r="C808" s="250">
        <v>2740</v>
      </c>
      <c r="D808" s="250">
        <v>2725</v>
      </c>
      <c r="E808" s="250">
        <v>2796</v>
      </c>
      <c r="H808" s="224" t="s">
        <v>174</v>
      </c>
    </row>
    <row r="809" spans="1:8" x14ac:dyDescent="0.25">
      <c r="A809" s="235" t="s">
        <v>150</v>
      </c>
      <c r="C809" s="250">
        <v>2781</v>
      </c>
      <c r="D809" s="250">
        <v>2834</v>
      </c>
      <c r="E809" s="250">
        <v>2838</v>
      </c>
      <c r="H809" s="224" t="s">
        <v>174</v>
      </c>
    </row>
    <row r="810" spans="1:8" x14ac:dyDescent="0.25">
      <c r="A810" s="235" t="s">
        <v>151</v>
      </c>
      <c r="C810" s="250">
        <v>3195</v>
      </c>
      <c r="D810" s="250">
        <v>3085</v>
      </c>
      <c r="E810" s="250">
        <v>2942</v>
      </c>
      <c r="H810" s="224" t="s">
        <v>174</v>
      </c>
    </row>
    <row r="811" spans="1:8" x14ac:dyDescent="0.25">
      <c r="A811" s="235" t="s">
        <v>152</v>
      </c>
      <c r="C811" s="250">
        <v>3249</v>
      </c>
      <c r="D811" s="250">
        <v>3307</v>
      </c>
      <c r="E811" s="250">
        <v>3329</v>
      </c>
      <c r="H811" s="224" t="s">
        <v>174</v>
      </c>
    </row>
    <row r="812" spans="1:8" x14ac:dyDescent="0.25">
      <c r="A812" s="235" t="s">
        <v>153</v>
      </c>
      <c r="C812" s="250">
        <v>2640</v>
      </c>
      <c r="D812" s="250">
        <v>2789</v>
      </c>
      <c r="E812" s="250">
        <v>2935</v>
      </c>
      <c r="H812" s="224" t="s">
        <v>174</v>
      </c>
    </row>
    <row r="813" spans="1:8" x14ac:dyDescent="0.25">
      <c r="A813" s="235" t="s">
        <v>154</v>
      </c>
      <c r="C813" s="250">
        <v>1852</v>
      </c>
      <c r="D813" s="250">
        <v>1918</v>
      </c>
      <c r="E813" s="250">
        <v>2001</v>
      </c>
      <c r="H813" s="224" t="s">
        <v>174</v>
      </c>
    </row>
    <row r="814" spans="1:8" x14ac:dyDescent="0.25">
      <c r="A814" s="235" t="s">
        <v>155</v>
      </c>
      <c r="C814" s="250">
        <v>1087</v>
      </c>
      <c r="D814" s="250">
        <v>1258</v>
      </c>
      <c r="E814" s="250">
        <v>1362</v>
      </c>
      <c r="H814" s="224" t="s">
        <v>174</v>
      </c>
    </row>
    <row r="815" spans="1:8" x14ac:dyDescent="0.25">
      <c r="A815" s="235" t="s">
        <v>156</v>
      </c>
      <c r="C815" s="250">
        <v>619</v>
      </c>
      <c r="D815" s="250">
        <v>643</v>
      </c>
      <c r="E815" s="250">
        <v>676</v>
      </c>
      <c r="H815" s="224" t="s">
        <v>174</v>
      </c>
    </row>
    <row r="816" spans="1:8" x14ac:dyDescent="0.25">
      <c r="A816" s="235" t="s">
        <v>157</v>
      </c>
      <c r="C816" s="250">
        <v>365</v>
      </c>
      <c r="D816" s="250">
        <v>387</v>
      </c>
      <c r="E816" s="250">
        <v>425</v>
      </c>
      <c r="H816" s="224" t="s">
        <v>174</v>
      </c>
    </row>
    <row r="817" spans="1:8" x14ac:dyDescent="0.25">
      <c r="A817" s="235" t="s">
        <v>158</v>
      </c>
      <c r="C817" s="250">
        <v>196</v>
      </c>
      <c r="D817" s="250">
        <v>207</v>
      </c>
      <c r="E817" s="250">
        <v>214</v>
      </c>
      <c r="H817" s="224" t="s">
        <v>174</v>
      </c>
    </row>
    <row r="818" spans="1:8" x14ac:dyDescent="0.25">
      <c r="A818" s="235" t="s">
        <v>159</v>
      </c>
      <c r="C818" s="250">
        <v>84</v>
      </c>
      <c r="D818" s="250">
        <v>85</v>
      </c>
      <c r="E818" s="250">
        <v>78</v>
      </c>
      <c r="H818" s="224" t="s">
        <v>174</v>
      </c>
    </row>
    <row r="819" spans="1:8" x14ac:dyDescent="0.25">
      <c r="A819" s="235" t="s">
        <v>165</v>
      </c>
      <c r="C819" s="250">
        <v>22</v>
      </c>
      <c r="D819" s="250">
        <v>26</v>
      </c>
      <c r="E819" s="250">
        <v>28</v>
      </c>
      <c r="H819" s="224" t="s">
        <v>174</v>
      </c>
    </row>
    <row r="820" spans="1:8" x14ac:dyDescent="0.25">
      <c r="A820" s="235" t="s">
        <v>160</v>
      </c>
      <c r="C820" s="250">
        <v>0</v>
      </c>
      <c r="D820" s="250">
        <v>1</v>
      </c>
      <c r="E820" s="250">
        <v>3</v>
      </c>
      <c r="H820" s="224" t="s">
        <v>174</v>
      </c>
    </row>
    <row r="821" spans="1:8" ht="18" thickBot="1" x14ac:dyDescent="0.35">
      <c r="A821" s="285" t="s">
        <v>143</v>
      </c>
    </row>
    <row r="822" spans="1:8" ht="15.75" thickTop="1" x14ac:dyDescent="0.25">
      <c r="A822" s="235" t="s">
        <v>232</v>
      </c>
      <c r="C822" s="273">
        <v>78</v>
      </c>
      <c r="D822" s="274">
        <f>(198.3*D800)/100000</f>
        <v>78.582324</v>
      </c>
      <c r="H822" s="231" t="s">
        <v>233</v>
      </c>
    </row>
    <row r="823" spans="1:8" x14ac:dyDescent="0.25">
      <c r="A823" s="235" t="s">
        <v>235</v>
      </c>
      <c r="C823" s="273" t="s">
        <v>56</v>
      </c>
      <c r="D823" s="273" t="s">
        <v>56</v>
      </c>
      <c r="H823" s="236" t="s">
        <v>237</v>
      </c>
    </row>
    <row r="824" spans="1:8" ht="18" thickBot="1" x14ac:dyDescent="0.35">
      <c r="A824" s="285" t="s">
        <v>118</v>
      </c>
    </row>
    <row r="825" spans="1:8" ht="15.75" thickTop="1" x14ac:dyDescent="0.25">
      <c r="A825" s="235" t="s">
        <v>122</v>
      </c>
      <c r="C825">
        <v>218</v>
      </c>
      <c r="D825" s="275" t="s">
        <v>56</v>
      </c>
      <c r="H825" s="231" t="s">
        <v>188</v>
      </c>
    </row>
    <row r="826" spans="1:8" x14ac:dyDescent="0.25">
      <c r="A826" s="235" t="s">
        <v>123</v>
      </c>
      <c r="C826" s="255">
        <f>(C825/C800)*100000</f>
        <v>565.54336264819574</v>
      </c>
      <c r="H826" s="224" t="s">
        <v>175</v>
      </c>
    </row>
    <row r="827" spans="1:8" ht="15.75" thickBot="1" x14ac:dyDescent="0.3">
      <c r="A827" s="286" t="s">
        <v>139</v>
      </c>
    </row>
    <row r="828" spans="1:8" x14ac:dyDescent="0.25">
      <c r="A828" s="235" t="s">
        <v>136</v>
      </c>
      <c r="C828" s="273" t="s">
        <v>61</v>
      </c>
      <c r="D828" s="273" t="s">
        <v>61</v>
      </c>
      <c r="H828" t="s">
        <v>35</v>
      </c>
    </row>
    <row r="829" spans="1:8" x14ac:dyDescent="0.25">
      <c r="A829" s="237" t="s">
        <v>137</v>
      </c>
      <c r="C829" s="273" t="s">
        <v>61</v>
      </c>
      <c r="D829" s="273" t="s">
        <v>61</v>
      </c>
    </row>
    <row r="830" spans="1:8" x14ac:dyDescent="0.25">
      <c r="A830" s="243" t="s">
        <v>138</v>
      </c>
      <c r="C830" s="273" t="s">
        <v>61</v>
      </c>
      <c r="D830" s="273" t="s">
        <v>61</v>
      </c>
    </row>
    <row r="831" spans="1:8" ht="15.75" thickBot="1" x14ac:dyDescent="0.3">
      <c r="A831" s="286" t="s">
        <v>124</v>
      </c>
    </row>
    <row r="832" spans="1:8" x14ac:dyDescent="0.25">
      <c r="A832" s="244" t="s">
        <v>125</v>
      </c>
      <c r="C832" s="249">
        <f t="shared" ref="C832" si="18">(C833*C800)/100000</f>
        <v>7.0926479999999996</v>
      </c>
      <c r="H832" s="224" t="s">
        <v>175</v>
      </c>
    </row>
    <row r="833" spans="1:8" x14ac:dyDescent="0.25">
      <c r="A833" s="245" t="s">
        <v>128</v>
      </c>
      <c r="C833">
        <v>18.399999999999999</v>
      </c>
      <c r="H833" s="236" t="s">
        <v>192</v>
      </c>
    </row>
    <row r="834" spans="1:8" x14ac:dyDescent="0.25">
      <c r="A834" s="245" t="s">
        <v>126</v>
      </c>
      <c r="C834" s="257">
        <f t="shared" ref="C834" si="19">C832/C825</f>
        <v>3.2535082568807334E-2</v>
      </c>
      <c r="D834" s="257"/>
      <c r="H834" s="224" t="s">
        <v>175</v>
      </c>
    </row>
    <row r="835" spans="1:8" ht="15.75" thickBot="1" x14ac:dyDescent="0.3">
      <c r="A835" s="286" t="s">
        <v>129</v>
      </c>
    </row>
    <row r="836" spans="1:8" x14ac:dyDescent="0.25">
      <c r="A836" s="244" t="s">
        <v>130</v>
      </c>
      <c r="C836" s="178">
        <v>4</v>
      </c>
      <c r="D836" s="178">
        <v>8</v>
      </c>
      <c r="H836" s="236" t="s">
        <v>193</v>
      </c>
    </row>
    <row r="837" spans="1:8" x14ac:dyDescent="0.25">
      <c r="A837" s="245" t="s">
        <v>131</v>
      </c>
      <c r="C837" s="178">
        <v>10.5</v>
      </c>
      <c r="D837" s="178">
        <v>20.8</v>
      </c>
      <c r="H837" s="224" t="s">
        <v>174</v>
      </c>
    </row>
    <row r="838" spans="1:8" x14ac:dyDescent="0.25">
      <c r="A838" s="245" t="s">
        <v>195</v>
      </c>
      <c r="C838" s="257">
        <f>(C836/C825)</f>
        <v>1.834862385321101E-2</v>
      </c>
      <c r="D838" s="257" t="e">
        <f>(D836/D825)</f>
        <v>#VALUE!</v>
      </c>
      <c r="H838" s="224" t="s">
        <v>175</v>
      </c>
    </row>
    <row r="839" spans="1:8" ht="15.75" thickBot="1" x14ac:dyDescent="0.3">
      <c r="A839" s="286" t="s">
        <v>133</v>
      </c>
    </row>
    <row r="840" spans="1:8" x14ac:dyDescent="0.25">
      <c r="A840" s="245" t="s">
        <v>167</v>
      </c>
      <c r="C840">
        <v>61</v>
      </c>
      <c r="H840" s="236" t="s">
        <v>180</v>
      </c>
    </row>
    <row r="841" spans="1:8" x14ac:dyDescent="0.25">
      <c r="A841" s="245" t="s">
        <v>171</v>
      </c>
      <c r="C841" s="255">
        <f>(C840/C800)*100000</f>
        <v>158.24837211715567</v>
      </c>
      <c r="D841" s="255">
        <f>(D840/D800)*100000</f>
        <v>0</v>
      </c>
      <c r="H841" s="224" t="s">
        <v>175</v>
      </c>
    </row>
    <row r="842" spans="1:8" x14ac:dyDescent="0.25">
      <c r="A842" s="245" t="s">
        <v>166</v>
      </c>
      <c r="C842" s="257">
        <f>C840/C825</f>
        <v>0.27981651376146788</v>
      </c>
      <c r="D842" s="257" t="e">
        <f>D840/D825</f>
        <v>#VALUE!</v>
      </c>
      <c r="H842" s="224" t="s">
        <v>175</v>
      </c>
    </row>
    <row r="843" spans="1:8" x14ac:dyDescent="0.25">
      <c r="A843" s="245" t="s">
        <v>177</v>
      </c>
      <c r="C843">
        <v>14</v>
      </c>
      <c r="H843" s="236" t="s">
        <v>180</v>
      </c>
    </row>
    <row r="844" spans="1:8" x14ac:dyDescent="0.25">
      <c r="A844" s="245" t="s">
        <v>178</v>
      </c>
      <c r="C844" s="255">
        <f>(C843/C800)*100000</f>
        <v>36.319298518691468</v>
      </c>
      <c r="D844" s="255">
        <f>(D843/D800)*100000</f>
        <v>0</v>
      </c>
      <c r="H844" s="224" t="s">
        <v>175</v>
      </c>
    </row>
    <row r="845" spans="1:8" x14ac:dyDescent="0.25">
      <c r="A845" s="245" t="s">
        <v>179</v>
      </c>
      <c r="C845" s="257">
        <f>C843/C825</f>
        <v>6.4220183486238536E-2</v>
      </c>
      <c r="D845" s="257" t="e">
        <f>D843/D825</f>
        <v>#VALUE!</v>
      </c>
      <c r="H845" s="224" t="s">
        <v>175</v>
      </c>
    </row>
    <row r="846" spans="1:8" s="224" customFormat="1" x14ac:dyDescent="0.25">
      <c r="A846" s="245" t="s">
        <v>181</v>
      </c>
      <c r="C846">
        <v>11</v>
      </c>
      <c r="D846" s="249"/>
      <c r="E846" s="249"/>
      <c r="F846" s="249"/>
      <c r="H846" s="236" t="s">
        <v>180</v>
      </c>
    </row>
    <row r="847" spans="1:8" s="224" customFormat="1" x14ac:dyDescent="0.25">
      <c r="A847" s="245" t="s">
        <v>182</v>
      </c>
      <c r="C847" s="255">
        <f>(C846/C800)*100000</f>
        <v>28.536591693257581</v>
      </c>
      <c r="D847" s="255">
        <f>(D846/D800)*100000</f>
        <v>0</v>
      </c>
      <c r="E847" s="249"/>
      <c r="F847" s="249"/>
      <c r="H847" s="224" t="s">
        <v>175</v>
      </c>
    </row>
    <row r="848" spans="1:8" s="224" customFormat="1" x14ac:dyDescent="0.25">
      <c r="A848" s="245" t="s">
        <v>183</v>
      </c>
      <c r="C848" s="257">
        <f>C846/C825</f>
        <v>5.0458715596330278E-2</v>
      </c>
      <c r="D848" s="257" t="e">
        <f>D846/D825</f>
        <v>#VALUE!</v>
      </c>
      <c r="E848" s="249"/>
      <c r="F848" s="249"/>
      <c r="H848" s="224" t="s">
        <v>175</v>
      </c>
    </row>
    <row r="849" spans="1:18" s="224" customFormat="1" x14ac:dyDescent="0.25">
      <c r="A849" s="245" t="s">
        <v>184</v>
      </c>
      <c r="C849" s="178">
        <v>9</v>
      </c>
      <c r="D849" s="178"/>
      <c r="E849" s="249"/>
      <c r="F849" s="249"/>
      <c r="H849" s="236" t="s">
        <v>180</v>
      </c>
    </row>
    <row r="850" spans="1:18" s="224" customFormat="1" x14ac:dyDescent="0.25">
      <c r="A850" s="245" t="s">
        <v>185</v>
      </c>
      <c r="C850" s="255">
        <f>(C849/C800)*100000</f>
        <v>23.348120476301659</v>
      </c>
      <c r="D850" s="255">
        <f>(D849/D800)*100000</f>
        <v>0</v>
      </c>
      <c r="E850" s="249"/>
      <c r="F850" s="249"/>
      <c r="H850" s="224" t="s">
        <v>175</v>
      </c>
    </row>
    <row r="851" spans="1:18" s="224" customFormat="1" x14ac:dyDescent="0.25">
      <c r="A851" s="245" t="s">
        <v>186</v>
      </c>
      <c r="C851" s="257">
        <f>C849/C825</f>
        <v>4.1284403669724773E-2</v>
      </c>
      <c r="D851" s="257" t="e">
        <f>D849/D825</f>
        <v>#VALUE!</v>
      </c>
      <c r="E851" s="249"/>
      <c r="F851" s="249"/>
      <c r="H851" s="224" t="s">
        <v>175</v>
      </c>
    </row>
    <row r="852" spans="1:18" s="224" customFormat="1" x14ac:dyDescent="0.25">
      <c r="A852" s="245" t="s">
        <v>168</v>
      </c>
      <c r="C852" s="249">
        <f>(C853*C800)/100000</f>
        <v>1.0407690000000001</v>
      </c>
      <c r="D852" s="249">
        <f>(D853*D800)/100000</f>
        <v>1.0303280000000001</v>
      </c>
      <c r="E852" s="249"/>
      <c r="F852" s="249"/>
      <c r="H852" s="224" t="s">
        <v>175</v>
      </c>
    </row>
    <row r="853" spans="1:18" s="224" customFormat="1" x14ac:dyDescent="0.25">
      <c r="A853" s="245" t="s">
        <v>170</v>
      </c>
      <c r="C853" s="178">
        <v>2.7</v>
      </c>
      <c r="D853" s="178">
        <v>2.6</v>
      </c>
      <c r="E853" s="178"/>
      <c r="F853" s="249"/>
      <c r="H853" s="231" t="s">
        <v>188</v>
      </c>
    </row>
    <row r="854" spans="1:18" s="224" customFormat="1" x14ac:dyDescent="0.25">
      <c r="A854" s="245" t="s">
        <v>169</v>
      </c>
      <c r="C854" s="257">
        <f>C852/C825</f>
        <v>4.7741697247706428E-3</v>
      </c>
      <c r="D854" s="257" t="e">
        <f>D852/D825</f>
        <v>#VALUE!</v>
      </c>
      <c r="E854" s="249"/>
      <c r="F854" s="249"/>
      <c r="H854" s="224" t="s">
        <v>175</v>
      </c>
    </row>
    <row r="855" spans="1:18" s="224" customFormat="1" x14ac:dyDescent="0.25">
      <c r="A855" s="245" t="s">
        <v>198</v>
      </c>
      <c r="C855" s="249">
        <f>(C856*C800)/100000</f>
        <v>4.0474350000000001</v>
      </c>
      <c r="D855" s="249">
        <f>(D856*D800)/100000</f>
        <v>7.2122959999999994</v>
      </c>
      <c r="E855" s="249"/>
      <c r="F855" s="249"/>
      <c r="H855" s="224" t="s">
        <v>175</v>
      </c>
    </row>
    <row r="856" spans="1:18" s="224" customFormat="1" x14ac:dyDescent="0.25">
      <c r="A856" s="245" t="s">
        <v>199</v>
      </c>
      <c r="C856" s="255">
        <v>10.5</v>
      </c>
      <c r="D856" s="255">
        <v>18.2</v>
      </c>
      <c r="E856" s="249"/>
      <c r="F856" s="249"/>
      <c r="H856" s="231" t="s">
        <v>196</v>
      </c>
      <c r="R856" s="236" t="s">
        <v>242</v>
      </c>
    </row>
    <row r="857" spans="1:18" s="224" customFormat="1" x14ac:dyDescent="0.25">
      <c r="A857" s="245" t="s">
        <v>200</v>
      </c>
      <c r="C857" s="257">
        <f>C855/C825</f>
        <v>1.8566215596330277E-2</v>
      </c>
      <c r="D857" s="257" t="e">
        <f>D855/D825</f>
        <v>#VALUE!</v>
      </c>
      <c r="E857" s="249"/>
      <c r="F857" s="249"/>
      <c r="H857" s="210" t="s">
        <v>175</v>
      </c>
    </row>
    <row r="858" spans="1:18" x14ac:dyDescent="0.25">
      <c r="A858" s="224"/>
    </row>
    <row r="859" spans="1:18" ht="20.25" thickBot="1" x14ac:dyDescent="0.35">
      <c r="A859" s="225" t="s">
        <v>18</v>
      </c>
    </row>
    <row r="860" spans="1:18" ht="18.75" thickTop="1" thickBot="1" x14ac:dyDescent="0.35">
      <c r="A860" s="285" t="s">
        <v>117</v>
      </c>
    </row>
    <row r="861" spans="1:18" ht="15.75" thickTop="1" x14ac:dyDescent="0.25">
      <c r="A861" s="235" t="s">
        <v>140</v>
      </c>
      <c r="C861" s="250">
        <v>44649</v>
      </c>
      <c r="D861" s="250">
        <v>44936</v>
      </c>
      <c r="E861" s="250">
        <v>44541</v>
      </c>
      <c r="H861" s="236" t="s">
        <v>187</v>
      </c>
    </row>
    <row r="862" spans="1:18" x14ac:dyDescent="0.25">
      <c r="A862" s="235" t="s">
        <v>141</v>
      </c>
      <c r="C862" s="250">
        <v>22964</v>
      </c>
      <c r="D862" s="250">
        <v>23115</v>
      </c>
      <c r="E862" s="250">
        <v>22912</v>
      </c>
      <c r="H862" s="224" t="s">
        <v>174</v>
      </c>
    </row>
    <row r="863" spans="1:18" x14ac:dyDescent="0.25">
      <c r="A863" s="235" t="s">
        <v>142</v>
      </c>
      <c r="C863" s="250">
        <v>21685</v>
      </c>
      <c r="D863" s="250">
        <v>21821</v>
      </c>
      <c r="E863" s="250">
        <v>21629</v>
      </c>
      <c r="H863" s="224" t="s">
        <v>174</v>
      </c>
    </row>
    <row r="864" spans="1:18" x14ac:dyDescent="0.25">
      <c r="A864" s="235" t="s">
        <v>144</v>
      </c>
      <c r="C864" s="250">
        <v>2874</v>
      </c>
      <c r="D864" s="250">
        <v>2814</v>
      </c>
      <c r="E864" s="250">
        <v>2754</v>
      </c>
      <c r="H864" s="224" t="s">
        <v>174</v>
      </c>
    </row>
    <row r="865" spans="1:8" x14ac:dyDescent="0.25">
      <c r="A865" s="235" t="s">
        <v>145</v>
      </c>
      <c r="C865" s="250">
        <v>3319</v>
      </c>
      <c r="D865" s="250">
        <v>3304</v>
      </c>
      <c r="E865" s="250">
        <v>3198</v>
      </c>
      <c r="H865" s="224" t="s">
        <v>174</v>
      </c>
    </row>
    <row r="866" spans="1:8" x14ac:dyDescent="0.25">
      <c r="A866" s="235" t="s">
        <v>146</v>
      </c>
      <c r="C866" s="250">
        <v>3803</v>
      </c>
      <c r="D866" s="250">
        <v>3780</v>
      </c>
      <c r="E866" s="250">
        <v>3709</v>
      </c>
      <c r="H866" s="224" t="s">
        <v>174</v>
      </c>
    </row>
    <row r="867" spans="1:8" x14ac:dyDescent="0.25">
      <c r="A867" s="235" t="s">
        <v>147</v>
      </c>
      <c r="C867" s="250">
        <v>3737</v>
      </c>
      <c r="D867" s="250">
        <v>3759</v>
      </c>
      <c r="E867" s="250">
        <v>3628</v>
      </c>
      <c r="H867" s="224" t="s">
        <v>174</v>
      </c>
    </row>
    <row r="868" spans="1:8" x14ac:dyDescent="0.25">
      <c r="A868" s="235" t="s">
        <v>148</v>
      </c>
      <c r="C868" s="250">
        <v>3479</v>
      </c>
      <c r="D868" s="250">
        <v>3504</v>
      </c>
      <c r="E868" s="250">
        <v>3419</v>
      </c>
      <c r="H868" s="224" t="s">
        <v>174</v>
      </c>
    </row>
    <row r="869" spans="1:8" x14ac:dyDescent="0.25">
      <c r="A869" s="235" t="s">
        <v>149</v>
      </c>
      <c r="C869" s="250">
        <v>3019</v>
      </c>
      <c r="D869" s="250">
        <v>2993</v>
      </c>
      <c r="E869" s="250">
        <v>2997</v>
      </c>
      <c r="H869" s="224" t="s">
        <v>174</v>
      </c>
    </row>
    <row r="870" spans="1:8" x14ac:dyDescent="0.25">
      <c r="A870" s="235" t="s">
        <v>150</v>
      </c>
      <c r="C870" s="250">
        <v>3285</v>
      </c>
      <c r="D870" s="250">
        <v>3286</v>
      </c>
      <c r="E870" s="250">
        <v>3169</v>
      </c>
      <c r="H870" s="224" t="s">
        <v>174</v>
      </c>
    </row>
    <row r="871" spans="1:8" x14ac:dyDescent="0.25">
      <c r="A871" s="235" t="s">
        <v>151</v>
      </c>
      <c r="C871" s="250">
        <v>3611</v>
      </c>
      <c r="D871" s="250">
        <v>3541</v>
      </c>
      <c r="E871" s="250">
        <v>3404</v>
      </c>
      <c r="H871" s="224" t="s">
        <v>174</v>
      </c>
    </row>
    <row r="872" spans="1:8" x14ac:dyDescent="0.25">
      <c r="A872" s="235" t="s">
        <v>152</v>
      </c>
      <c r="C872" s="250">
        <v>3075</v>
      </c>
      <c r="D872" s="250">
        <v>3129</v>
      </c>
      <c r="E872" s="250">
        <v>3177</v>
      </c>
      <c r="H872" s="224" t="s">
        <v>174</v>
      </c>
    </row>
    <row r="873" spans="1:8" x14ac:dyDescent="0.25">
      <c r="A873" s="235" t="s">
        <v>153</v>
      </c>
      <c r="C873" s="250">
        <v>2208</v>
      </c>
      <c r="D873" s="250">
        <v>2369</v>
      </c>
      <c r="E873" s="250">
        <v>2473</v>
      </c>
      <c r="H873" s="224" t="s">
        <v>174</v>
      </c>
    </row>
    <row r="874" spans="1:8" x14ac:dyDescent="0.25">
      <c r="A874" s="235" t="s">
        <v>154</v>
      </c>
      <c r="C874" s="250">
        <v>1410</v>
      </c>
      <c r="D874" s="250">
        <v>1480</v>
      </c>
      <c r="E874" s="250">
        <v>1572</v>
      </c>
      <c r="H874" s="224" t="s">
        <v>174</v>
      </c>
    </row>
    <row r="875" spans="1:8" x14ac:dyDescent="0.25">
      <c r="A875" s="235" t="s">
        <v>155</v>
      </c>
      <c r="C875" s="250">
        <v>799</v>
      </c>
      <c r="D875" s="250">
        <v>873</v>
      </c>
      <c r="E875" s="250">
        <v>931</v>
      </c>
      <c r="H875" s="224" t="s">
        <v>174</v>
      </c>
    </row>
    <row r="876" spans="1:8" x14ac:dyDescent="0.25">
      <c r="A876" s="235" t="s">
        <v>156</v>
      </c>
      <c r="C876" s="250">
        <v>435</v>
      </c>
      <c r="D876" s="250">
        <v>439</v>
      </c>
      <c r="E876" s="250">
        <v>474</v>
      </c>
      <c r="H876" s="224" t="s">
        <v>174</v>
      </c>
    </row>
    <row r="877" spans="1:8" x14ac:dyDescent="0.25">
      <c r="A877" s="235" t="s">
        <v>157</v>
      </c>
      <c r="C877" s="250">
        <v>289</v>
      </c>
      <c r="D877" s="250">
        <v>303</v>
      </c>
      <c r="E877" s="250">
        <v>294</v>
      </c>
      <c r="H877" s="224" t="s">
        <v>174</v>
      </c>
    </row>
    <row r="878" spans="1:8" x14ac:dyDescent="0.25">
      <c r="A878" s="235" t="s">
        <v>158</v>
      </c>
      <c r="C878" s="250">
        <v>145</v>
      </c>
      <c r="D878" s="250">
        <v>148</v>
      </c>
      <c r="E878" s="250">
        <v>152</v>
      </c>
      <c r="H878" s="224" t="s">
        <v>174</v>
      </c>
    </row>
    <row r="879" spans="1:8" x14ac:dyDescent="0.25">
      <c r="A879" s="235" t="s">
        <v>159</v>
      </c>
      <c r="C879" s="250">
        <v>57</v>
      </c>
      <c r="D879" s="250">
        <v>60</v>
      </c>
      <c r="E879" s="250">
        <v>63</v>
      </c>
      <c r="H879" s="224" t="s">
        <v>174</v>
      </c>
    </row>
    <row r="880" spans="1:8" x14ac:dyDescent="0.25">
      <c r="A880" s="235" t="s">
        <v>165</v>
      </c>
      <c r="C880" s="250">
        <v>16</v>
      </c>
      <c r="D880" s="250">
        <v>17</v>
      </c>
      <c r="E880" s="250">
        <v>19</v>
      </c>
      <c r="H880" s="224" t="s">
        <v>174</v>
      </c>
    </row>
    <row r="881" spans="1:8" x14ac:dyDescent="0.25">
      <c r="A881" s="235" t="s">
        <v>160</v>
      </c>
      <c r="C881" s="250">
        <v>3</v>
      </c>
      <c r="D881" s="250">
        <v>3</v>
      </c>
      <c r="E881" s="250">
        <v>3</v>
      </c>
      <c r="H881" s="224" t="s">
        <v>174</v>
      </c>
    </row>
    <row r="882" spans="1:8" ht="18" thickBot="1" x14ac:dyDescent="0.35">
      <c r="A882" s="285" t="s">
        <v>143</v>
      </c>
    </row>
    <row r="883" spans="1:8" ht="15.75" thickTop="1" x14ac:dyDescent="0.25">
      <c r="A883" s="235" t="s">
        <v>232</v>
      </c>
      <c r="C883" s="249">
        <v>33</v>
      </c>
      <c r="D883" s="275" t="s">
        <v>56</v>
      </c>
      <c r="H883" s="231" t="s">
        <v>233</v>
      </c>
    </row>
    <row r="884" spans="1:8" x14ac:dyDescent="0.25">
      <c r="A884" s="235" t="s">
        <v>235</v>
      </c>
      <c r="H884" s="236" t="s">
        <v>237</v>
      </c>
    </row>
    <row r="885" spans="1:8" ht="18" thickBot="1" x14ac:dyDescent="0.35">
      <c r="A885" s="285" t="s">
        <v>118</v>
      </c>
    </row>
    <row r="886" spans="1:8" ht="15.75" thickTop="1" x14ac:dyDescent="0.25">
      <c r="A886" s="235" t="s">
        <v>190</v>
      </c>
      <c r="C886" s="178">
        <v>237</v>
      </c>
      <c r="D886" s="178">
        <v>241</v>
      </c>
      <c r="H886" s="231" t="s">
        <v>188</v>
      </c>
    </row>
    <row r="887" spans="1:8" x14ac:dyDescent="0.25">
      <c r="A887" s="235" t="s">
        <v>123</v>
      </c>
      <c r="C887" s="255">
        <f>(C886/C861)*100000</f>
        <v>530.80696096217162</v>
      </c>
      <c r="D887" s="255">
        <f>(D886/D861)*100000</f>
        <v>536.31831938757341</v>
      </c>
      <c r="H887" s="224" t="s">
        <v>175</v>
      </c>
    </row>
    <row r="888" spans="1:8" ht="15.75" thickBot="1" x14ac:dyDescent="0.3">
      <c r="A888" s="286" t="s">
        <v>139</v>
      </c>
    </row>
    <row r="889" spans="1:8" x14ac:dyDescent="0.25">
      <c r="A889" s="235" t="s">
        <v>136</v>
      </c>
      <c r="C889" s="273" t="s">
        <v>61</v>
      </c>
      <c r="D889" s="273" t="s">
        <v>61</v>
      </c>
      <c r="H889" t="s">
        <v>35</v>
      </c>
    </row>
    <row r="890" spans="1:8" x14ac:dyDescent="0.25">
      <c r="A890" s="237" t="s">
        <v>137</v>
      </c>
      <c r="C890" s="273" t="s">
        <v>61</v>
      </c>
      <c r="D890" s="273" t="s">
        <v>61</v>
      </c>
    </row>
    <row r="891" spans="1:8" x14ac:dyDescent="0.25">
      <c r="A891" s="243" t="s">
        <v>138</v>
      </c>
      <c r="C891" s="273" t="s">
        <v>61</v>
      </c>
      <c r="D891" s="273" t="s">
        <v>61</v>
      </c>
    </row>
    <row r="892" spans="1:8" ht="15.75" thickBot="1" x14ac:dyDescent="0.3">
      <c r="A892" s="286" t="s">
        <v>124</v>
      </c>
    </row>
    <row r="893" spans="1:8" x14ac:dyDescent="0.25">
      <c r="A893" s="244" t="s">
        <v>125</v>
      </c>
      <c r="C893" s="249">
        <v>12</v>
      </c>
      <c r="D893" s="249">
        <v>6</v>
      </c>
      <c r="H893" s="236" t="s">
        <v>212</v>
      </c>
    </row>
    <row r="894" spans="1:8" x14ac:dyDescent="0.25">
      <c r="A894" s="245" t="s">
        <v>128</v>
      </c>
      <c r="C894" s="271">
        <f>(C893/C861)*100000</f>
        <v>26.876301820869447</v>
      </c>
      <c r="D894" s="271">
        <f>(D893/D861)*100000</f>
        <v>13.35232330425494</v>
      </c>
      <c r="H894" s="224" t="s">
        <v>175</v>
      </c>
    </row>
    <row r="895" spans="1:8" x14ac:dyDescent="0.25">
      <c r="A895" s="245" t="s">
        <v>126</v>
      </c>
      <c r="C895" s="257">
        <f>C893/C886</f>
        <v>5.0632911392405063E-2</v>
      </c>
      <c r="D895" s="257">
        <f>D893/D886</f>
        <v>2.4896265560165973E-2</v>
      </c>
      <c r="H895" s="224" t="s">
        <v>175</v>
      </c>
    </row>
    <row r="896" spans="1:8" ht="15.75" thickBot="1" x14ac:dyDescent="0.3">
      <c r="A896" s="286" t="s">
        <v>129</v>
      </c>
    </row>
    <row r="897" spans="1:8" x14ac:dyDescent="0.25">
      <c r="A897" s="244" t="s">
        <v>130</v>
      </c>
      <c r="C897" s="178">
        <v>3</v>
      </c>
      <c r="D897" s="178">
        <v>2</v>
      </c>
      <c r="H897" s="236" t="s">
        <v>193</v>
      </c>
    </row>
    <row r="898" spans="1:8" x14ac:dyDescent="0.25">
      <c r="A898" s="245" t="s">
        <v>131</v>
      </c>
      <c r="C898" s="178">
        <v>6.72</v>
      </c>
      <c r="D898" s="178">
        <v>4.49</v>
      </c>
      <c r="H898" s="224" t="s">
        <v>174</v>
      </c>
    </row>
    <row r="899" spans="1:8" x14ac:dyDescent="0.25">
      <c r="A899" s="245" t="s">
        <v>132</v>
      </c>
      <c r="C899" s="257">
        <f>(C897/C886)</f>
        <v>1.2658227848101266E-2</v>
      </c>
      <c r="D899" s="257">
        <f>(D897/D886)</f>
        <v>8.2987551867219917E-3</v>
      </c>
      <c r="H899" t="s">
        <v>175</v>
      </c>
    </row>
    <row r="900" spans="1:8" ht="15.75" thickBot="1" x14ac:dyDescent="0.3">
      <c r="A900" s="286" t="s">
        <v>133</v>
      </c>
    </row>
    <row r="901" spans="1:8" x14ac:dyDescent="0.25">
      <c r="A901" s="245" t="s">
        <v>167</v>
      </c>
      <c r="C901" s="178">
        <v>73</v>
      </c>
      <c r="D901" s="178">
        <v>58</v>
      </c>
      <c r="H901" s="236" t="s">
        <v>180</v>
      </c>
    </row>
    <row r="902" spans="1:8" x14ac:dyDescent="0.25">
      <c r="A902" s="245" t="s">
        <v>171</v>
      </c>
      <c r="C902" s="271">
        <f>(C901/C861)*100000</f>
        <v>163.49750274362248</v>
      </c>
      <c r="D902" s="271">
        <f>(D901/D861)*100000</f>
        <v>129.07245860779776</v>
      </c>
      <c r="H902" s="224" t="s">
        <v>175</v>
      </c>
    </row>
    <row r="903" spans="1:8" x14ac:dyDescent="0.25">
      <c r="A903" s="245" t="s">
        <v>166</v>
      </c>
      <c r="C903" s="257">
        <f>(C901/C886)</f>
        <v>0.30801687763713081</v>
      </c>
      <c r="D903" s="257">
        <f>(D901/D886)</f>
        <v>0.24066390041493776</v>
      </c>
      <c r="H903" s="224" t="s">
        <v>175</v>
      </c>
    </row>
    <row r="904" spans="1:8" x14ac:dyDescent="0.25">
      <c r="A904" s="245" t="s">
        <v>177</v>
      </c>
      <c r="C904" s="178">
        <v>32</v>
      </c>
      <c r="D904" s="178">
        <v>49</v>
      </c>
      <c r="H904" s="236" t="s">
        <v>180</v>
      </c>
    </row>
    <row r="905" spans="1:8" x14ac:dyDescent="0.25">
      <c r="A905" s="245" t="s">
        <v>178</v>
      </c>
      <c r="C905" s="271">
        <f>(C904/C861)*100000</f>
        <v>71.670138188985192</v>
      </c>
      <c r="D905" s="271">
        <f>(D904/D861)*100000</f>
        <v>109.04397365141534</v>
      </c>
      <c r="H905" s="224" t="s">
        <v>175</v>
      </c>
    </row>
    <row r="906" spans="1:8" x14ac:dyDescent="0.25">
      <c r="A906" s="245" t="s">
        <v>179</v>
      </c>
      <c r="C906" s="257">
        <f>(C904/C886)</f>
        <v>0.13502109704641349</v>
      </c>
      <c r="D906" s="257">
        <f>(D904/D886)</f>
        <v>0.2033195020746888</v>
      </c>
      <c r="H906" s="224" t="s">
        <v>175</v>
      </c>
    </row>
    <row r="907" spans="1:8" s="224" customFormat="1" x14ac:dyDescent="0.25">
      <c r="A907" s="245" t="s">
        <v>181</v>
      </c>
      <c r="C907" s="178">
        <v>16</v>
      </c>
      <c r="D907" s="178">
        <v>10</v>
      </c>
      <c r="E907" s="249"/>
      <c r="F907" s="249"/>
      <c r="H907" s="236" t="s">
        <v>180</v>
      </c>
    </row>
    <row r="908" spans="1:8" s="224" customFormat="1" x14ac:dyDescent="0.25">
      <c r="A908" s="245" t="s">
        <v>182</v>
      </c>
      <c r="C908" s="271">
        <f>(C907/C861)*100000</f>
        <v>35.835069094492596</v>
      </c>
      <c r="D908" s="271">
        <f>(D907/D861)*100000</f>
        <v>22.253872173758236</v>
      </c>
      <c r="E908" s="249"/>
      <c r="F908" s="249"/>
      <c r="H908" s="224" t="s">
        <v>175</v>
      </c>
    </row>
    <row r="909" spans="1:8" s="224" customFormat="1" x14ac:dyDescent="0.25">
      <c r="A909" s="245" t="s">
        <v>183</v>
      </c>
      <c r="C909" s="257">
        <f>(C907/C886)</f>
        <v>6.7510548523206745E-2</v>
      </c>
      <c r="D909" s="257">
        <f>(D907/D886)</f>
        <v>4.1493775933609957E-2</v>
      </c>
      <c r="E909" s="249"/>
      <c r="F909" s="249"/>
      <c r="H909" s="224" t="s">
        <v>175</v>
      </c>
    </row>
    <row r="910" spans="1:8" s="224" customFormat="1" x14ac:dyDescent="0.25">
      <c r="A910" s="245" t="s">
        <v>184</v>
      </c>
      <c r="C910" s="178">
        <v>14</v>
      </c>
      <c r="D910" s="178">
        <v>15</v>
      </c>
      <c r="E910" s="249"/>
      <c r="F910" s="249"/>
      <c r="H910" s="236" t="s">
        <v>180</v>
      </c>
    </row>
    <row r="911" spans="1:8" s="224" customFormat="1" x14ac:dyDescent="0.25">
      <c r="A911" s="245" t="s">
        <v>185</v>
      </c>
      <c r="C911" s="271">
        <f>(C910/C861)*100000</f>
        <v>31.355685457681023</v>
      </c>
      <c r="D911" s="271">
        <f>(D910/D861)*100000</f>
        <v>33.380808260637352</v>
      </c>
      <c r="E911" s="249"/>
      <c r="F911" s="249"/>
      <c r="H911" s="224" t="s">
        <v>175</v>
      </c>
    </row>
    <row r="912" spans="1:8" s="224" customFormat="1" x14ac:dyDescent="0.25">
      <c r="A912" s="245" t="s">
        <v>186</v>
      </c>
      <c r="C912" s="257">
        <f>(C910/C886)</f>
        <v>5.9071729957805907E-2</v>
      </c>
      <c r="D912" s="257">
        <f>(D910/D886)</f>
        <v>6.2240663900414939E-2</v>
      </c>
      <c r="E912" s="249"/>
      <c r="F912" s="249"/>
      <c r="H912" s="224" t="s">
        <v>175</v>
      </c>
    </row>
    <row r="913" spans="1:14" s="224" customFormat="1" x14ac:dyDescent="0.25">
      <c r="A913" s="245" t="s">
        <v>168</v>
      </c>
      <c r="C913" s="249">
        <f>(C914*C861)/100000</f>
        <v>0</v>
      </c>
      <c r="D913" s="249">
        <f>(D914*D861)/100000</f>
        <v>0.98859200000000014</v>
      </c>
      <c r="E913" s="249"/>
      <c r="F913" s="249"/>
      <c r="H913" s="224" t="s">
        <v>175</v>
      </c>
    </row>
    <row r="914" spans="1:14" s="224" customFormat="1" x14ac:dyDescent="0.25">
      <c r="A914" s="245" t="s">
        <v>170</v>
      </c>
      <c r="C914" s="178">
        <v>0</v>
      </c>
      <c r="D914" s="178">
        <v>2.2000000000000002</v>
      </c>
      <c r="E914" s="249"/>
      <c r="F914" s="249"/>
      <c r="H914" s="231" t="s">
        <v>188</v>
      </c>
    </row>
    <row r="915" spans="1:14" s="224" customFormat="1" x14ac:dyDescent="0.25">
      <c r="A915" s="245" t="s">
        <v>169</v>
      </c>
      <c r="C915" s="257">
        <f>C913/C886</f>
        <v>0</v>
      </c>
      <c r="D915" s="257">
        <f>D913/D886</f>
        <v>4.1020414937759341E-3</v>
      </c>
      <c r="E915" s="249"/>
      <c r="F915" s="249"/>
      <c r="H915" s="210" t="s">
        <v>175</v>
      </c>
    </row>
    <row r="916" spans="1:14" s="224" customFormat="1" x14ac:dyDescent="0.25">
      <c r="A916" s="245" t="s">
        <v>198</v>
      </c>
      <c r="C916" s="249">
        <v>4</v>
      </c>
      <c r="D916" s="249">
        <f>(D917*D861)/100000</f>
        <v>3.0107120000000003</v>
      </c>
      <c r="E916" s="249"/>
      <c r="F916" s="249"/>
      <c r="H916" s="231" t="s">
        <v>243</v>
      </c>
      <c r="N916" s="224" t="s">
        <v>244</v>
      </c>
    </row>
    <row r="917" spans="1:14" s="224" customFormat="1" x14ac:dyDescent="0.25">
      <c r="A917" s="245" t="s">
        <v>199</v>
      </c>
      <c r="C917" s="255">
        <f>(C916/C861)*100000</f>
        <v>8.958767273623149</v>
      </c>
      <c r="D917" s="255">
        <v>6.7</v>
      </c>
      <c r="E917" s="249"/>
      <c r="F917" s="249"/>
      <c r="H917" s="224" t="s">
        <v>175</v>
      </c>
      <c r="J917" s="236" t="s">
        <v>242</v>
      </c>
    </row>
    <row r="918" spans="1:14" s="224" customFormat="1" x14ac:dyDescent="0.25">
      <c r="A918" s="245" t="s">
        <v>200</v>
      </c>
      <c r="C918" s="257">
        <f>C916/C886</f>
        <v>1.6877637130801686E-2</v>
      </c>
      <c r="D918" s="257">
        <f>D916/D886</f>
        <v>1.2492580912863071E-2</v>
      </c>
      <c r="E918" s="249"/>
      <c r="F918" s="249"/>
      <c r="H918" s="224" t="s">
        <v>175</v>
      </c>
    </row>
    <row r="919" spans="1:14" x14ac:dyDescent="0.25">
      <c r="A919" s="224"/>
    </row>
    <row r="920" spans="1:14" ht="20.25" thickBot="1" x14ac:dyDescent="0.35">
      <c r="A920" s="225" t="s">
        <v>15</v>
      </c>
    </row>
    <row r="921" spans="1:14" ht="18.75" thickTop="1" thickBot="1" x14ac:dyDescent="0.35">
      <c r="A921" s="285" t="s">
        <v>117</v>
      </c>
    </row>
    <row r="922" spans="1:14" ht="15.75" thickTop="1" x14ac:dyDescent="0.25">
      <c r="A922" s="235" t="s">
        <v>140</v>
      </c>
      <c r="C922" s="250">
        <v>36975</v>
      </c>
      <c r="D922" s="250">
        <v>37552</v>
      </c>
      <c r="E922" s="250">
        <v>38396</v>
      </c>
      <c r="H922" s="236" t="s">
        <v>187</v>
      </c>
    </row>
    <row r="923" spans="1:14" x14ac:dyDescent="0.25">
      <c r="A923" s="235" t="s">
        <v>141</v>
      </c>
      <c r="C923" s="250">
        <v>18995</v>
      </c>
      <c r="D923" s="250">
        <v>19289</v>
      </c>
      <c r="E923" s="250">
        <v>19752</v>
      </c>
      <c r="H923" s="224" t="s">
        <v>174</v>
      </c>
    </row>
    <row r="924" spans="1:14" x14ac:dyDescent="0.25">
      <c r="A924" s="235" t="s">
        <v>142</v>
      </c>
      <c r="C924" s="250">
        <v>17980</v>
      </c>
      <c r="D924" s="250">
        <v>18263</v>
      </c>
      <c r="E924" s="250">
        <v>18644</v>
      </c>
      <c r="H924" s="224" t="s">
        <v>174</v>
      </c>
    </row>
    <row r="925" spans="1:14" x14ac:dyDescent="0.25">
      <c r="A925" s="235" t="s">
        <v>144</v>
      </c>
      <c r="C925" s="250">
        <v>3166</v>
      </c>
      <c r="D925" s="250">
        <v>3171</v>
      </c>
      <c r="E925" s="250">
        <v>3179</v>
      </c>
      <c r="H925" s="224" t="s">
        <v>174</v>
      </c>
    </row>
    <row r="926" spans="1:14" x14ac:dyDescent="0.25">
      <c r="A926" s="235" t="s">
        <v>145</v>
      </c>
      <c r="C926" s="250">
        <v>3100</v>
      </c>
      <c r="D926" s="250">
        <v>3086</v>
      </c>
      <c r="E926" s="250">
        <v>3113</v>
      </c>
      <c r="H926" s="224" t="s">
        <v>174</v>
      </c>
    </row>
    <row r="927" spans="1:14" x14ac:dyDescent="0.25">
      <c r="A927" s="235" t="s">
        <v>146</v>
      </c>
      <c r="C927" s="250">
        <v>3303</v>
      </c>
      <c r="D927" s="250">
        <v>3350</v>
      </c>
      <c r="E927" s="250">
        <v>3357</v>
      </c>
      <c r="H927" s="224" t="s">
        <v>174</v>
      </c>
    </row>
    <row r="928" spans="1:14" x14ac:dyDescent="0.25">
      <c r="A928" s="235" t="s">
        <v>147</v>
      </c>
      <c r="C928" s="250">
        <v>2956</v>
      </c>
      <c r="D928" s="250">
        <v>2959</v>
      </c>
      <c r="E928" s="250">
        <v>3078</v>
      </c>
      <c r="H928" s="224" t="s">
        <v>174</v>
      </c>
    </row>
    <row r="929" spans="1:8" x14ac:dyDescent="0.25">
      <c r="A929" s="235" t="s">
        <v>148</v>
      </c>
      <c r="C929" s="250">
        <v>2487</v>
      </c>
      <c r="D929" s="250">
        <v>2586</v>
      </c>
      <c r="E929" s="250">
        <v>2640</v>
      </c>
      <c r="H929" s="224" t="s">
        <v>174</v>
      </c>
    </row>
    <row r="930" spans="1:8" x14ac:dyDescent="0.25">
      <c r="A930" s="235" t="s">
        <v>149</v>
      </c>
      <c r="C930" s="250">
        <v>2105</v>
      </c>
      <c r="D930" s="250">
        <v>2077</v>
      </c>
      <c r="E930" s="250">
        <v>2158</v>
      </c>
      <c r="H930" s="224" t="s">
        <v>174</v>
      </c>
    </row>
    <row r="931" spans="1:8" x14ac:dyDescent="0.25">
      <c r="A931" s="235" t="s">
        <v>150</v>
      </c>
      <c r="C931" s="250">
        <v>2202</v>
      </c>
      <c r="D931" s="250">
        <v>2261</v>
      </c>
      <c r="E931" s="250">
        <v>2240</v>
      </c>
      <c r="H931" s="224" t="s">
        <v>174</v>
      </c>
    </row>
    <row r="932" spans="1:8" x14ac:dyDescent="0.25">
      <c r="A932" s="235" t="s">
        <v>151</v>
      </c>
      <c r="C932" s="250">
        <v>1968</v>
      </c>
      <c r="D932" s="250">
        <v>2073</v>
      </c>
      <c r="E932" s="250">
        <v>2207</v>
      </c>
      <c r="H932" s="224" t="s">
        <v>174</v>
      </c>
    </row>
    <row r="933" spans="1:8" x14ac:dyDescent="0.25">
      <c r="A933" s="235" t="s">
        <v>152</v>
      </c>
      <c r="C933" s="250">
        <v>1470</v>
      </c>
      <c r="D933" s="250">
        <v>1529</v>
      </c>
      <c r="E933" s="250">
        <v>1618</v>
      </c>
      <c r="H933" s="224" t="s">
        <v>174</v>
      </c>
    </row>
    <row r="934" spans="1:8" x14ac:dyDescent="0.25">
      <c r="A934" s="235" t="s">
        <v>153</v>
      </c>
      <c r="C934" s="250">
        <v>999</v>
      </c>
      <c r="D934" s="250">
        <v>1008</v>
      </c>
      <c r="E934" s="250">
        <v>1112</v>
      </c>
      <c r="H934" s="224" t="s">
        <v>174</v>
      </c>
    </row>
    <row r="935" spans="1:8" x14ac:dyDescent="0.25">
      <c r="A935" s="235" t="s">
        <v>154</v>
      </c>
      <c r="C935" s="250">
        <v>659</v>
      </c>
      <c r="D935" s="250">
        <v>677</v>
      </c>
      <c r="E935" s="250">
        <v>665</v>
      </c>
      <c r="H935" s="224" t="s">
        <v>174</v>
      </c>
    </row>
    <row r="936" spans="1:8" x14ac:dyDescent="0.25">
      <c r="A936" s="235" t="s">
        <v>155</v>
      </c>
      <c r="C936" s="250">
        <v>346</v>
      </c>
      <c r="D936" s="250">
        <v>390</v>
      </c>
      <c r="E936" s="250">
        <v>429</v>
      </c>
      <c r="H936" s="224" t="s">
        <v>174</v>
      </c>
    </row>
    <row r="937" spans="1:8" x14ac:dyDescent="0.25">
      <c r="A937" s="235" t="s">
        <v>156</v>
      </c>
      <c r="C937" s="250">
        <v>200</v>
      </c>
      <c r="D937" s="250">
        <v>211</v>
      </c>
      <c r="E937" s="250">
        <v>216</v>
      </c>
      <c r="H937" s="224" t="s">
        <v>174</v>
      </c>
    </row>
    <row r="938" spans="1:8" x14ac:dyDescent="0.25">
      <c r="A938" s="235" t="s">
        <v>157</v>
      </c>
      <c r="C938" s="250">
        <v>100</v>
      </c>
      <c r="D938" s="250">
        <v>97</v>
      </c>
      <c r="E938" s="250">
        <v>102</v>
      </c>
      <c r="H938" s="224" t="s">
        <v>174</v>
      </c>
    </row>
    <row r="939" spans="1:8" x14ac:dyDescent="0.25">
      <c r="A939" s="235" t="s">
        <v>158</v>
      </c>
      <c r="C939" s="250">
        <v>40</v>
      </c>
      <c r="D939" s="250">
        <v>46</v>
      </c>
      <c r="E939" s="250">
        <v>48</v>
      </c>
      <c r="H939" s="224" t="s">
        <v>174</v>
      </c>
    </row>
    <row r="940" spans="1:8" x14ac:dyDescent="0.25">
      <c r="A940" s="235" t="s">
        <v>159</v>
      </c>
      <c r="C940" s="250">
        <v>9</v>
      </c>
      <c r="D940" s="250">
        <v>11</v>
      </c>
      <c r="E940" s="250">
        <v>14</v>
      </c>
      <c r="H940" s="224" t="s">
        <v>174</v>
      </c>
    </row>
    <row r="941" spans="1:8" x14ac:dyDescent="0.25">
      <c r="A941" s="235" t="s">
        <v>165</v>
      </c>
      <c r="C941" s="250">
        <v>4</v>
      </c>
      <c r="D941" s="250">
        <v>3</v>
      </c>
      <c r="E941" s="250">
        <v>3</v>
      </c>
      <c r="H941" s="224" t="s">
        <v>174</v>
      </c>
    </row>
    <row r="942" spans="1:8" x14ac:dyDescent="0.25">
      <c r="A942" s="235" t="s">
        <v>160</v>
      </c>
      <c r="C942" s="250">
        <v>1</v>
      </c>
      <c r="D942" s="250">
        <v>2</v>
      </c>
      <c r="E942" s="250">
        <v>3</v>
      </c>
      <c r="H942" s="224" t="s">
        <v>174</v>
      </c>
    </row>
    <row r="943" spans="1:8" ht="18" thickBot="1" x14ac:dyDescent="0.35">
      <c r="A943" s="285" t="s">
        <v>143</v>
      </c>
    </row>
    <row r="944" spans="1:8" ht="15.75" thickTop="1" x14ac:dyDescent="0.25">
      <c r="A944" s="235" t="s">
        <v>232</v>
      </c>
      <c r="C944" s="249">
        <v>8</v>
      </c>
      <c r="D944" s="275" t="s">
        <v>56</v>
      </c>
      <c r="H944" s="231" t="s">
        <v>233</v>
      </c>
    </row>
    <row r="945" spans="1:8" x14ac:dyDescent="0.25">
      <c r="A945" s="235" t="s">
        <v>235</v>
      </c>
      <c r="H945" s="236" t="s">
        <v>237</v>
      </c>
    </row>
    <row r="946" spans="1:8" ht="18" thickBot="1" x14ac:dyDescent="0.35">
      <c r="A946" s="285" t="s">
        <v>118</v>
      </c>
    </row>
    <row r="947" spans="1:8" ht="15.75" thickTop="1" x14ac:dyDescent="0.25">
      <c r="A947" s="235" t="s">
        <v>190</v>
      </c>
      <c r="C947" s="178">
        <v>183</v>
      </c>
      <c r="D947" s="178">
        <v>168</v>
      </c>
      <c r="H947" s="231" t="s">
        <v>188</v>
      </c>
    </row>
    <row r="948" spans="1:8" x14ac:dyDescent="0.25">
      <c r="A948" s="235" t="s">
        <v>123</v>
      </c>
      <c r="C948" s="255">
        <f>(C947/C922)*100000</f>
        <v>494.92900608519273</v>
      </c>
      <c r="D948" s="255">
        <f>(D947/D922)*100000</f>
        <v>447.37963357477634</v>
      </c>
      <c r="H948" s="224" t="s">
        <v>175</v>
      </c>
    </row>
    <row r="949" spans="1:8" ht="15.75" thickBot="1" x14ac:dyDescent="0.3">
      <c r="A949" s="286" t="s">
        <v>139</v>
      </c>
    </row>
    <row r="950" spans="1:8" x14ac:dyDescent="0.25">
      <c r="A950" s="235" t="s">
        <v>136</v>
      </c>
      <c r="C950" s="273" t="s">
        <v>61</v>
      </c>
      <c r="D950" s="273" t="s">
        <v>61</v>
      </c>
      <c r="H950" t="s">
        <v>35</v>
      </c>
    </row>
    <row r="951" spans="1:8" x14ac:dyDescent="0.25">
      <c r="A951" s="237" t="s">
        <v>137</v>
      </c>
      <c r="C951" s="273" t="s">
        <v>61</v>
      </c>
      <c r="D951" s="273" t="s">
        <v>61</v>
      </c>
    </row>
    <row r="952" spans="1:8" x14ac:dyDescent="0.25">
      <c r="A952" s="243" t="s">
        <v>138</v>
      </c>
      <c r="C952" s="273" t="s">
        <v>61</v>
      </c>
      <c r="D952" s="273" t="s">
        <v>61</v>
      </c>
    </row>
    <row r="953" spans="1:8" ht="15.75" thickBot="1" x14ac:dyDescent="0.3">
      <c r="A953" s="286" t="s">
        <v>124</v>
      </c>
    </row>
    <row r="954" spans="1:8" x14ac:dyDescent="0.25">
      <c r="A954" s="244" t="s">
        <v>125</v>
      </c>
      <c r="C954" s="249">
        <v>32</v>
      </c>
      <c r="D954" s="249">
        <v>25</v>
      </c>
      <c r="H954" s="231" t="s">
        <v>213</v>
      </c>
    </row>
    <row r="955" spans="1:8" x14ac:dyDescent="0.25">
      <c r="A955" s="245" t="s">
        <v>128</v>
      </c>
      <c r="C955" s="270">
        <f>(C954/C922)*100000</f>
        <v>86.54496281271129</v>
      </c>
      <c r="D955" s="270">
        <f>(D954/D922)*100000</f>
        <v>66.574350234341708</v>
      </c>
      <c r="H955" s="224" t="s">
        <v>175</v>
      </c>
    </row>
    <row r="956" spans="1:8" x14ac:dyDescent="0.25">
      <c r="A956" s="245" t="s">
        <v>126</v>
      </c>
      <c r="C956" s="257">
        <f>C954/C947</f>
        <v>0.17486338797814208</v>
      </c>
      <c r="D956" s="257">
        <f>D954/D947</f>
        <v>0.14880952380952381</v>
      </c>
      <c r="H956" t="s">
        <v>175</v>
      </c>
    </row>
    <row r="957" spans="1:8" ht="15.75" thickBot="1" x14ac:dyDescent="0.3">
      <c r="A957" s="286" t="s">
        <v>129</v>
      </c>
    </row>
    <row r="958" spans="1:8" x14ac:dyDescent="0.25">
      <c r="A958" s="244" t="s">
        <v>130</v>
      </c>
      <c r="C958" s="178">
        <v>1</v>
      </c>
      <c r="D958" s="178">
        <v>6</v>
      </c>
      <c r="H958" s="236" t="s">
        <v>193</v>
      </c>
    </row>
    <row r="959" spans="1:8" x14ac:dyDescent="0.25">
      <c r="A959" s="245" t="s">
        <v>131</v>
      </c>
      <c r="C959" s="178">
        <v>2.69</v>
      </c>
      <c r="D959" s="178">
        <v>15.79</v>
      </c>
      <c r="H959" s="224" t="s">
        <v>174</v>
      </c>
    </row>
    <row r="960" spans="1:8" x14ac:dyDescent="0.25">
      <c r="A960" s="245" t="s">
        <v>132</v>
      </c>
      <c r="C960" s="257">
        <f>(C958/C947)</f>
        <v>5.4644808743169399E-3</v>
      </c>
      <c r="D960" s="257">
        <f>(D958/D947)</f>
        <v>3.5714285714285712E-2</v>
      </c>
      <c r="H960" s="224" t="s">
        <v>175</v>
      </c>
    </row>
    <row r="961" spans="1:8" ht="15.75" thickBot="1" x14ac:dyDescent="0.3">
      <c r="A961" s="286" t="s">
        <v>133</v>
      </c>
    </row>
    <row r="962" spans="1:8" x14ac:dyDescent="0.25">
      <c r="A962" s="245" t="s">
        <v>167</v>
      </c>
      <c r="C962" s="178">
        <v>38</v>
      </c>
      <c r="D962" s="178">
        <v>27</v>
      </c>
      <c r="H962" s="236" t="s">
        <v>180</v>
      </c>
    </row>
    <row r="963" spans="1:8" x14ac:dyDescent="0.25">
      <c r="A963" s="245" t="s">
        <v>171</v>
      </c>
      <c r="C963" s="271">
        <f>(C962/C922)*100000</f>
        <v>102.77214334009466</v>
      </c>
      <c r="D963" s="271">
        <f>(D962/D922)*100000</f>
        <v>71.900298253089048</v>
      </c>
      <c r="H963" s="224" t="s">
        <v>175</v>
      </c>
    </row>
    <row r="964" spans="1:8" x14ac:dyDescent="0.25">
      <c r="A964" s="245" t="s">
        <v>166</v>
      </c>
      <c r="C964" s="257">
        <f>(C962/C947)</f>
        <v>0.20765027322404372</v>
      </c>
      <c r="D964" s="257">
        <f>(D962/D947)</f>
        <v>0.16071428571428573</v>
      </c>
      <c r="H964" s="224" t="s">
        <v>175</v>
      </c>
    </row>
    <row r="965" spans="1:8" x14ac:dyDescent="0.25">
      <c r="A965" s="245" t="s">
        <v>177</v>
      </c>
      <c r="C965" s="178">
        <v>20</v>
      </c>
      <c r="D965" s="178">
        <v>16</v>
      </c>
      <c r="H965" s="236" t="s">
        <v>180</v>
      </c>
    </row>
    <row r="966" spans="1:8" x14ac:dyDescent="0.25">
      <c r="A966" s="245" t="s">
        <v>178</v>
      </c>
      <c r="C966" s="271">
        <f>(C965/C922)*100000</f>
        <v>54.090601757944555</v>
      </c>
      <c r="D966" s="271">
        <f>(D965/D922)*100000</f>
        <v>42.607584149978692</v>
      </c>
      <c r="H966" s="224" t="s">
        <v>175</v>
      </c>
    </row>
    <row r="967" spans="1:8" x14ac:dyDescent="0.25">
      <c r="A967" s="245" t="s">
        <v>179</v>
      </c>
      <c r="C967" s="257">
        <f>(C965/C947)</f>
        <v>0.10928961748633879</v>
      </c>
      <c r="D967" s="257">
        <f>(D965/D947)</f>
        <v>9.5238095238095233E-2</v>
      </c>
      <c r="H967" s="224" t="s">
        <v>175</v>
      </c>
    </row>
    <row r="968" spans="1:8" s="224" customFormat="1" x14ac:dyDescent="0.25">
      <c r="A968" s="245" t="s">
        <v>181</v>
      </c>
      <c r="C968" s="178">
        <v>5</v>
      </c>
      <c r="D968" s="178">
        <v>4</v>
      </c>
      <c r="E968" s="249"/>
      <c r="F968" s="249"/>
      <c r="H968" s="236" t="s">
        <v>180</v>
      </c>
    </row>
    <row r="969" spans="1:8" s="224" customFormat="1" x14ac:dyDescent="0.25">
      <c r="A969" s="245" t="s">
        <v>182</v>
      </c>
      <c r="C969" s="271">
        <f>(C968/C922)*100000</f>
        <v>13.522650439486139</v>
      </c>
      <c r="D969" s="271">
        <f>(D968/D922)*100000</f>
        <v>10.651896037494673</v>
      </c>
      <c r="E969" s="249"/>
      <c r="F969" s="249"/>
      <c r="H969" s="224" t="s">
        <v>175</v>
      </c>
    </row>
    <row r="970" spans="1:8" s="224" customFormat="1" x14ac:dyDescent="0.25">
      <c r="A970" s="245" t="s">
        <v>183</v>
      </c>
      <c r="C970" s="257">
        <f>(C968/C947)</f>
        <v>2.7322404371584699E-2</v>
      </c>
      <c r="D970" s="257">
        <f>(D968/D947)</f>
        <v>2.3809523809523808E-2</v>
      </c>
      <c r="E970" s="249"/>
      <c r="F970" s="249"/>
      <c r="H970" s="224" t="s">
        <v>175</v>
      </c>
    </row>
    <row r="971" spans="1:8" s="224" customFormat="1" x14ac:dyDescent="0.25">
      <c r="A971" s="245" t="s">
        <v>184</v>
      </c>
      <c r="C971" s="178">
        <v>26</v>
      </c>
      <c r="D971" s="178">
        <v>15</v>
      </c>
      <c r="E971" s="249"/>
      <c r="F971" s="249"/>
      <c r="H971" s="236" t="s">
        <v>180</v>
      </c>
    </row>
    <row r="972" spans="1:8" s="224" customFormat="1" x14ac:dyDescent="0.25">
      <c r="A972" s="245" t="s">
        <v>185</v>
      </c>
      <c r="C972" s="271">
        <f>(C971/C922)*100000</f>
        <v>70.317782285327922</v>
      </c>
      <c r="D972" s="271">
        <f>(D971/D922)*100000</f>
        <v>39.944610140605029</v>
      </c>
      <c r="E972" s="249"/>
      <c r="F972" s="249"/>
      <c r="H972" s="224" t="s">
        <v>175</v>
      </c>
    </row>
    <row r="973" spans="1:8" s="224" customFormat="1" x14ac:dyDescent="0.25">
      <c r="A973" s="245" t="s">
        <v>186</v>
      </c>
      <c r="C973" s="257">
        <f>(C971/C947)</f>
        <v>0.14207650273224043</v>
      </c>
      <c r="D973" s="257">
        <f>(D971/D947)</f>
        <v>8.9285714285714288E-2</v>
      </c>
      <c r="E973" s="249"/>
      <c r="F973" s="249"/>
      <c r="H973" s="224" t="s">
        <v>175</v>
      </c>
    </row>
    <row r="974" spans="1:8" s="224" customFormat="1" x14ac:dyDescent="0.25">
      <c r="A974" s="245" t="s">
        <v>168</v>
      </c>
      <c r="C974" s="249">
        <v>0</v>
      </c>
      <c r="D974" s="249">
        <v>0</v>
      </c>
      <c r="E974" s="249"/>
      <c r="F974" s="249"/>
      <c r="H974" s="224" t="s">
        <v>175</v>
      </c>
    </row>
    <row r="975" spans="1:8" s="224" customFormat="1" x14ac:dyDescent="0.25">
      <c r="A975" s="245" t="s">
        <v>170</v>
      </c>
      <c r="C975" s="178">
        <v>0</v>
      </c>
      <c r="D975" s="178">
        <v>0</v>
      </c>
      <c r="E975" s="249"/>
      <c r="F975" s="249"/>
      <c r="H975" s="231" t="s">
        <v>188</v>
      </c>
    </row>
    <row r="976" spans="1:8" s="224" customFormat="1" x14ac:dyDescent="0.25">
      <c r="A976" s="245" t="s">
        <v>169</v>
      </c>
      <c r="C976" s="249">
        <v>0</v>
      </c>
      <c r="D976" s="249">
        <v>0</v>
      </c>
      <c r="E976" s="249"/>
      <c r="F976" s="249"/>
      <c r="H976" s="224" t="s">
        <v>175</v>
      </c>
    </row>
    <row r="977" spans="1:18" x14ac:dyDescent="0.25">
      <c r="A977" s="245" t="s">
        <v>198</v>
      </c>
      <c r="C977" s="249">
        <f>(C978*C922)/100000</f>
        <v>1.99665</v>
      </c>
      <c r="D977" s="249">
        <f>(D978*D922)/100000</f>
        <v>0</v>
      </c>
      <c r="H977" t="s">
        <v>175</v>
      </c>
    </row>
    <row r="978" spans="1:18" x14ac:dyDescent="0.25">
      <c r="A978" s="245" t="s">
        <v>199</v>
      </c>
      <c r="C978" s="255">
        <v>5.4</v>
      </c>
      <c r="D978" s="249">
        <v>0</v>
      </c>
      <c r="H978" s="231" t="s">
        <v>196</v>
      </c>
      <c r="R978" s="236" t="s">
        <v>242</v>
      </c>
    </row>
    <row r="979" spans="1:18" x14ac:dyDescent="0.25">
      <c r="A979" s="245" t="s">
        <v>200</v>
      </c>
      <c r="C979" s="257">
        <f>C977/C947</f>
        <v>1.0910655737704918E-2</v>
      </c>
      <c r="H979" t="s">
        <v>175</v>
      </c>
    </row>
    <row r="980" spans="1:18" x14ac:dyDescent="0.25">
      <c r="A980" s="224"/>
    </row>
    <row r="981" spans="1:18" x14ac:dyDescent="0.25">
      <c r="A981" s="224"/>
    </row>
    <row r="982" spans="1:18" x14ac:dyDescent="0.25">
      <c r="A982" s="224"/>
    </row>
    <row r="983" spans="1:18" x14ac:dyDescent="0.25">
      <c r="A983" s="224"/>
    </row>
    <row r="984" spans="1:18" x14ac:dyDescent="0.25">
      <c r="A984" s="224"/>
    </row>
    <row r="985" spans="1:18" x14ac:dyDescent="0.25">
      <c r="A985" s="224"/>
    </row>
    <row r="986" spans="1:18" x14ac:dyDescent="0.25">
      <c r="A986" s="224"/>
    </row>
    <row r="987" spans="1:18" x14ac:dyDescent="0.25">
      <c r="A987" s="224"/>
    </row>
    <row r="988" spans="1:18" x14ac:dyDescent="0.25">
      <c r="A988" s="224"/>
    </row>
    <row r="989" spans="1:18" x14ac:dyDescent="0.25">
      <c r="A989" s="224"/>
    </row>
    <row r="990" spans="1:18" x14ac:dyDescent="0.25">
      <c r="A990" s="224"/>
    </row>
    <row r="991" spans="1:18" x14ac:dyDescent="0.25">
      <c r="A991" s="224"/>
    </row>
    <row r="992" spans="1:18" x14ac:dyDescent="0.25">
      <c r="A992" s="224"/>
    </row>
    <row r="993" spans="1:1" x14ac:dyDescent="0.25">
      <c r="A993" s="224"/>
    </row>
    <row r="994" spans="1:1" x14ac:dyDescent="0.25">
      <c r="A994" s="224"/>
    </row>
    <row r="995" spans="1:1" x14ac:dyDescent="0.25">
      <c r="A995" s="228"/>
    </row>
    <row r="996" spans="1:1" x14ac:dyDescent="0.25">
      <c r="A996" s="228"/>
    </row>
    <row r="997" spans="1:1" x14ac:dyDescent="0.25">
      <c r="A997" s="228"/>
    </row>
    <row r="998" spans="1:1" x14ac:dyDescent="0.25">
      <c r="A998" s="228"/>
    </row>
    <row r="999" spans="1:1" x14ac:dyDescent="0.25">
      <c r="A999" s="228"/>
    </row>
    <row r="1000" spans="1:1" x14ac:dyDescent="0.25">
      <c r="A1000" s="228"/>
    </row>
    <row r="1001" spans="1:1" x14ac:dyDescent="0.25">
      <c r="A1001" s="228"/>
    </row>
    <row r="1002" spans="1:1" x14ac:dyDescent="0.25">
      <c r="A1002" s="228"/>
    </row>
    <row r="1003" spans="1:1" x14ac:dyDescent="0.25">
      <c r="A1003" s="228"/>
    </row>
    <row r="1004" spans="1:1" x14ac:dyDescent="0.25">
      <c r="A1004" s="228"/>
    </row>
    <row r="1005" spans="1:1" x14ac:dyDescent="0.25">
      <c r="A1005" s="228"/>
    </row>
    <row r="1006" spans="1:1" x14ac:dyDescent="0.25">
      <c r="A1006" s="228"/>
    </row>
    <row r="1007" spans="1:1" x14ac:dyDescent="0.25">
      <c r="A1007" s="228"/>
    </row>
    <row r="1008" spans="1:1" x14ac:dyDescent="0.25">
      <c r="A1008" s="228"/>
    </row>
    <row r="1009" spans="1:1" x14ac:dyDescent="0.25">
      <c r="A1009" s="228"/>
    </row>
    <row r="1010" spans="1:1" x14ac:dyDescent="0.25">
      <c r="A1010" s="228"/>
    </row>
    <row r="1011" spans="1:1" x14ac:dyDescent="0.25">
      <c r="A1011" s="228"/>
    </row>
    <row r="1012" spans="1:1" x14ac:dyDescent="0.25">
      <c r="A1012" s="224"/>
    </row>
    <row r="1013" spans="1:1" x14ac:dyDescent="0.25">
      <c r="A1013" s="224"/>
    </row>
    <row r="1014" spans="1:1" x14ac:dyDescent="0.25">
      <c r="A1014" s="224"/>
    </row>
    <row r="1015" spans="1:1" x14ac:dyDescent="0.25">
      <c r="A1015" s="224"/>
    </row>
    <row r="1016" spans="1:1" x14ac:dyDescent="0.25">
      <c r="A1016" s="224"/>
    </row>
    <row r="1017" spans="1:1" x14ac:dyDescent="0.25">
      <c r="A1017" s="224"/>
    </row>
    <row r="1018" spans="1:1" x14ac:dyDescent="0.25">
      <c r="A1018" s="224"/>
    </row>
    <row r="1019" spans="1:1" x14ac:dyDescent="0.25">
      <c r="A1019" s="224"/>
    </row>
    <row r="1020" spans="1:1" x14ac:dyDescent="0.25">
      <c r="A1020" s="224"/>
    </row>
    <row r="1021" spans="1:1" x14ac:dyDescent="0.25">
      <c r="A1021" s="224"/>
    </row>
    <row r="1022" spans="1:1" x14ac:dyDescent="0.25">
      <c r="A1022" s="224"/>
    </row>
    <row r="1023" spans="1:1" x14ac:dyDescent="0.25">
      <c r="A1023" s="224"/>
    </row>
    <row r="1024" spans="1:1" x14ac:dyDescent="0.25">
      <c r="A1024" s="224"/>
    </row>
    <row r="1025" spans="1:1" x14ac:dyDescent="0.25">
      <c r="A1025" s="224"/>
    </row>
    <row r="1026" spans="1:1" x14ac:dyDescent="0.25">
      <c r="A1026" s="224"/>
    </row>
    <row r="1027" spans="1:1" x14ac:dyDescent="0.25">
      <c r="A1027" s="224"/>
    </row>
    <row r="1028" spans="1:1" x14ac:dyDescent="0.25">
      <c r="A1028" s="224"/>
    </row>
    <row r="1029" spans="1:1" x14ac:dyDescent="0.25">
      <c r="A1029" s="224"/>
    </row>
    <row r="1030" spans="1:1" x14ac:dyDescent="0.25">
      <c r="A1030" s="224"/>
    </row>
    <row r="1031" spans="1:1" x14ac:dyDescent="0.25">
      <c r="A1031" s="224"/>
    </row>
    <row r="1032" spans="1:1" x14ac:dyDescent="0.25">
      <c r="A1032" s="224"/>
    </row>
    <row r="1033" spans="1:1" x14ac:dyDescent="0.25">
      <c r="A1033" s="224"/>
    </row>
    <row r="1034" spans="1:1" x14ac:dyDescent="0.25">
      <c r="A1034" s="224"/>
    </row>
    <row r="1035" spans="1:1" x14ac:dyDescent="0.25">
      <c r="A1035" s="224"/>
    </row>
    <row r="1036" spans="1:1" x14ac:dyDescent="0.25">
      <c r="A1036" s="224"/>
    </row>
  </sheetData>
  <dataValidations count="7">
    <dataValidation allowBlank="1" showInputMessage="1" showErrorMessage="1" promptTitle="Note" prompt="Active practitioners" sqref="C90:D90 C395:D395 C639"/>
    <dataValidation allowBlank="1" showInputMessage="1" showErrorMessage="1" promptTitle="Note" prompt="Active practice" sqref="C334:D334"/>
    <dataValidation allowBlank="1" showInputMessage="1" showErrorMessage="1" promptTitle="Note" prompt="Calculated from number per 100,000 physicians provided by CIHI in Physcians in Canada 2017." sqref="D700 D578 D822"/>
    <dataValidation allowBlank="1" showInputMessage="1" showErrorMessage="1" promptTitle="Notes" prompt="Excluding Yukon, NWT, Nunavut" sqref="C30"/>
    <dataValidation allowBlank="1" showInputMessage="1" showErrorMessage="1" prompt="Excluding Yukon, NWT and Nunavut" sqref="D30"/>
    <dataValidation allowBlank="1" showInputMessage="1" showErrorMessage="1" promptTitle="Note" prompt="Calculated based on 6.1 per 100,000 population as reported in Canadian Motor Vehicle Traffic Collision Statistics: 2017" sqref="D733 D735"/>
    <dataValidation allowBlank="1" showInputMessage="1" showErrorMessage="1" promptTitle="Note" prompt="Source: Canadian Motor Vehicle Traffic Collision Statistics: 2017" sqref="D734"/>
  </dataValidations>
  <hyperlinks>
    <hyperlink ref="H7" r:id="rId1"/>
    <hyperlink ref="H50" r:id="rId2"/>
    <hyperlink ref="H47" r:id="rId3"/>
    <hyperlink ref="H53" r:id="rId4"/>
    <hyperlink ref="H56" r:id="rId5"/>
    <hyperlink ref="H108" r:id="rId6"/>
    <hyperlink ref="H111" r:id="rId7"/>
    <hyperlink ref="H114" r:id="rId8"/>
    <hyperlink ref="H117" r:id="rId9"/>
    <hyperlink ref="H169" r:id="rId10"/>
    <hyperlink ref="H172" r:id="rId11"/>
    <hyperlink ref="H175" r:id="rId12"/>
    <hyperlink ref="H178" r:id="rId13"/>
    <hyperlink ref="H230" r:id="rId14"/>
    <hyperlink ref="H233" r:id="rId15"/>
    <hyperlink ref="H236" r:id="rId16"/>
    <hyperlink ref="H239" r:id="rId17"/>
    <hyperlink ref="H291" r:id="rId18"/>
    <hyperlink ref="H294" r:id="rId19"/>
    <hyperlink ref="H297" r:id="rId20"/>
    <hyperlink ref="H300" r:id="rId21"/>
    <hyperlink ref="H352" r:id="rId22"/>
    <hyperlink ref="H355" r:id="rId23"/>
    <hyperlink ref="H358" r:id="rId24"/>
    <hyperlink ref="H361" r:id="rId25"/>
    <hyperlink ref="H413" r:id="rId26"/>
    <hyperlink ref="H416" r:id="rId27"/>
    <hyperlink ref="H419" r:id="rId28"/>
    <hyperlink ref="H422" r:id="rId29"/>
    <hyperlink ref="H535" r:id="rId30"/>
    <hyperlink ref="H538" r:id="rId31"/>
    <hyperlink ref="H541" r:id="rId32"/>
    <hyperlink ref="H544" r:id="rId33"/>
    <hyperlink ref="H596" r:id="rId34"/>
    <hyperlink ref="H599" r:id="rId35"/>
    <hyperlink ref="H602" r:id="rId36"/>
    <hyperlink ref="H605" r:id="rId37"/>
    <hyperlink ref="H657" r:id="rId38"/>
    <hyperlink ref="H660" r:id="rId39"/>
    <hyperlink ref="H663" r:id="rId40"/>
    <hyperlink ref="H666" r:id="rId41"/>
    <hyperlink ref="H724" r:id="rId42"/>
    <hyperlink ref="H721" r:id="rId43"/>
    <hyperlink ref="H718" r:id="rId44"/>
    <hyperlink ref="H727" r:id="rId45"/>
    <hyperlink ref="H840" r:id="rId46"/>
    <hyperlink ref="H843" r:id="rId47"/>
    <hyperlink ref="H846" r:id="rId48"/>
    <hyperlink ref="H849" r:id="rId49"/>
    <hyperlink ref="H901" r:id="rId50"/>
    <hyperlink ref="H904" r:id="rId51"/>
    <hyperlink ref="H907" r:id="rId52"/>
    <hyperlink ref="H910" r:id="rId53"/>
    <hyperlink ref="H962" r:id="rId54"/>
    <hyperlink ref="H965" r:id="rId55"/>
    <hyperlink ref="H968" r:id="rId56"/>
    <hyperlink ref="H971" r:id="rId57"/>
    <hyperlink ref="H68" r:id="rId58"/>
    <hyperlink ref="H129" r:id="rId59"/>
    <hyperlink ref="H190" r:id="rId60"/>
    <hyperlink ref="H251" r:id="rId61"/>
    <hyperlink ref="H312" r:id="rId62"/>
    <hyperlink ref="H373" r:id="rId63"/>
    <hyperlink ref="H495" r:id="rId64"/>
    <hyperlink ref="H556" r:id="rId65"/>
    <hyperlink ref="H617" r:id="rId66"/>
    <hyperlink ref="H678" r:id="rId67"/>
    <hyperlink ref="H800" r:id="rId68"/>
    <hyperlink ref="H861" r:id="rId69"/>
    <hyperlink ref="H922" r:id="rId70"/>
    <hyperlink ref="H59" r:id="rId71"/>
    <hyperlink ref="H32" r:id="rId72"/>
    <hyperlink ref="H93" r:id="rId73"/>
    <hyperlink ref="H154" r:id="rId74"/>
    <hyperlink ref="H215" r:id="rId75"/>
    <hyperlink ref="H276" r:id="rId76"/>
    <hyperlink ref="H337" r:id="rId77"/>
    <hyperlink ref="H398" r:id="rId78"/>
    <hyperlink ref="H520" r:id="rId79"/>
    <hyperlink ref="H581" r:id="rId80"/>
    <hyperlink ref="H642" r:id="rId81"/>
    <hyperlink ref="H703" r:id="rId82"/>
    <hyperlink ref="H764" r:id="rId83"/>
    <hyperlink ref="H825" r:id="rId84"/>
    <hyperlink ref="H886" r:id="rId85"/>
    <hyperlink ref="H947" r:id="rId86"/>
    <hyperlink ref="H39" r:id="rId87"/>
    <hyperlink ref="H101" r:id="rId88"/>
    <hyperlink ref="H162" r:id="rId89"/>
    <hyperlink ref="H223" r:id="rId90"/>
    <hyperlink ref="H284" r:id="rId91"/>
    <hyperlink ref="H345" r:id="rId92"/>
    <hyperlink ref="H406" r:id="rId93"/>
    <hyperlink ref="H528" r:id="rId94"/>
    <hyperlink ref="H589" r:id="rId95"/>
    <hyperlink ref="H650" r:id="rId96"/>
    <hyperlink ref="H711" r:id="rId97"/>
    <hyperlink ref="H833" r:id="rId98"/>
    <hyperlink ref="H43" r:id="rId99"/>
    <hyperlink ref="H104" r:id="rId100"/>
    <hyperlink ref="H165" r:id="rId101"/>
    <hyperlink ref="H226" r:id="rId102"/>
    <hyperlink ref="H287" r:id="rId103"/>
    <hyperlink ref="H348" r:id="rId104"/>
    <hyperlink ref="H409" r:id="rId105"/>
    <hyperlink ref="H531" r:id="rId106"/>
    <hyperlink ref="H592" r:id="rId107"/>
    <hyperlink ref="H653" r:id="rId108"/>
    <hyperlink ref="H714" r:id="rId109"/>
    <hyperlink ref="H836" r:id="rId110"/>
    <hyperlink ref="H897" r:id="rId111"/>
    <hyperlink ref="H958" r:id="rId112"/>
    <hyperlink ref="H121" r:id="rId113"/>
    <hyperlink ref="H182" r:id="rId114"/>
    <hyperlink ref="H243" r:id="rId115"/>
    <hyperlink ref="H304" r:id="rId116"/>
    <hyperlink ref="H365" r:id="rId117"/>
    <hyperlink ref="H426" r:id="rId118"/>
    <hyperlink ref="H548" r:id="rId119"/>
    <hyperlink ref="H609" r:id="rId120"/>
    <hyperlink ref="H670" r:id="rId121"/>
    <hyperlink ref="H731" r:id="rId122"/>
    <hyperlink ref="H853" r:id="rId123"/>
    <hyperlink ref="H914" r:id="rId124"/>
    <hyperlink ref="H975" r:id="rId125"/>
    <hyperlink ref="H978" r:id="rId126"/>
    <hyperlink ref="H856" r:id="rId127"/>
    <hyperlink ref="H63" r:id="rId128"/>
    <hyperlink ref="H62" r:id="rId129"/>
    <hyperlink ref="H123" r:id="rId130"/>
    <hyperlink ref="H184" r:id="rId131"/>
    <hyperlink ref="H245" r:id="rId132"/>
    <hyperlink ref="O306" r:id="rId133"/>
    <hyperlink ref="H306" r:id="rId134"/>
    <hyperlink ref="H367" r:id="rId135"/>
    <hyperlink ref="H428" r:id="rId136"/>
    <hyperlink ref="H550" r:id="rId137"/>
    <hyperlink ref="H611" r:id="rId138"/>
    <hyperlink ref="H672" r:id="rId139"/>
    <hyperlink ref="H733" r:id="rId140"/>
    <hyperlink ref="H893" r:id="rId141"/>
    <hyperlink ref="H916" r:id="rId142"/>
    <hyperlink ref="H954" r:id="rId143" display="https://www.gov.nu.ca/sites/default/files/nunavut_suicides_by_region_sex_age_group_and_ethnicity_1999_to_2017.xlsx"/>
    <hyperlink ref="H90" r:id="rId144"/>
    <hyperlink ref="H151" r:id="rId145"/>
    <hyperlink ref="O90" r:id="rId146"/>
    <hyperlink ref="H212" r:id="rId147"/>
    <hyperlink ref="P212" r:id="rId148"/>
    <hyperlink ref="H273" r:id="rId149"/>
    <hyperlink ref="O273" r:id="rId150"/>
    <hyperlink ref="V273" r:id="rId151"/>
    <hyperlink ref="H334" r:id="rId152"/>
    <hyperlink ref="O334" r:id="rId153"/>
    <hyperlink ref="H395" r:id="rId154"/>
    <hyperlink ref="N395" r:id="rId155"/>
    <hyperlink ref="H517" r:id="rId156"/>
    <hyperlink ref="H639" r:id="rId157"/>
    <hyperlink ref="O639" r:id="rId158"/>
    <hyperlink ref="H578" r:id="rId159"/>
    <hyperlink ref="H700" r:id="rId160"/>
    <hyperlink ref="H822" r:id="rId161"/>
    <hyperlink ref="H883" r:id="rId162"/>
    <hyperlink ref="H944" r:id="rId163"/>
    <hyperlink ref="H579" r:id="rId164"/>
    <hyperlink ref="H945" r:id="rId165"/>
    <hyperlink ref="H884" r:id="rId166"/>
    <hyperlink ref="H823" r:id="rId167"/>
    <hyperlink ref="H701" r:id="rId168"/>
    <hyperlink ref="H640" r:id="rId169"/>
    <hyperlink ref="H518" r:id="rId170"/>
    <hyperlink ref="H396" r:id="rId171"/>
    <hyperlink ref="H335" r:id="rId172"/>
    <hyperlink ref="H274" r:id="rId173"/>
    <hyperlink ref="H213" r:id="rId174"/>
    <hyperlink ref="H152" r:id="rId175"/>
    <hyperlink ref="H91" r:id="rId176"/>
    <hyperlink ref="H29" r:id="rId177"/>
    <hyperlink ref="J734" r:id="rId178"/>
    <hyperlink ref="H35" r:id="rId179"/>
    <hyperlink ref="H96" r:id="rId180"/>
    <hyperlink ref="H157" r:id="rId181"/>
    <hyperlink ref="H218" r:id="rId182"/>
    <hyperlink ref="H279" r:id="rId183"/>
    <hyperlink ref="H340" r:id="rId184"/>
    <hyperlink ref="H462" r:id="rId185"/>
    <hyperlink ref="R978" r:id="rId186"/>
    <hyperlink ref="J917" r:id="rId187"/>
    <hyperlink ref="R856" r:id="rId188"/>
    <hyperlink ref="A1" location="Introduction!A1" display="Contents"/>
    <hyperlink ref="H401" r:id="rId189"/>
  </hyperlinks>
  <pageMargins left="0.7" right="0.7" top="0.75" bottom="0.75" header="0.3" footer="0.3"/>
  <pageSetup orientation="portrait" horizontalDpi="0" verticalDpi="0" r:id="rId19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3"/>
  <sheetViews>
    <sheetView workbookViewId="0">
      <pane xSplit="3" ySplit="4" topLeftCell="D44" activePane="bottomRight" state="frozen"/>
      <selection pane="topRight" activeCell="D1" sqref="D1"/>
      <selection pane="bottomLeft" activeCell="A5" sqref="A5"/>
      <selection pane="bottomRight" activeCell="E25" sqref="E25"/>
    </sheetView>
  </sheetViews>
  <sheetFormatPr defaultRowHeight="15" x14ac:dyDescent="0.25"/>
  <cols>
    <col min="1" max="1" width="30.28515625" style="224" customWidth="1"/>
    <col min="2" max="2" width="13" style="226" customWidth="1"/>
    <col min="3" max="3" width="13.85546875" style="226" customWidth="1"/>
    <col min="4" max="4" width="10.7109375" style="292" customWidth="1"/>
    <col min="5" max="5" width="11.85546875" style="292" customWidth="1"/>
    <col min="6" max="6" width="13.42578125" style="291" customWidth="1"/>
    <col min="7" max="7" width="7.28515625" style="291" customWidth="1"/>
    <col min="8" max="8" width="8.85546875" customWidth="1"/>
    <col min="11" max="11" width="7.140625" customWidth="1"/>
    <col min="12" max="12" width="8.7109375" customWidth="1"/>
    <col min="13" max="13" width="10.42578125" customWidth="1"/>
  </cols>
  <sheetData>
    <row r="1" spans="1:17" s="224" customFormat="1" x14ac:dyDescent="0.25">
      <c r="A1" s="283" t="s">
        <v>119</v>
      </c>
      <c r="B1" s="268"/>
      <c r="C1" s="268"/>
      <c r="D1" s="292"/>
      <c r="E1" s="292"/>
      <c r="F1" s="291"/>
      <c r="G1" s="291"/>
    </row>
    <row r="2" spans="1:17" s="225" customFormat="1" ht="20.25" thickBot="1" x14ac:dyDescent="0.35">
      <c r="A2" s="225" t="s">
        <v>261</v>
      </c>
      <c r="B2" s="504" t="s">
        <v>250</v>
      </c>
      <c r="C2" s="504"/>
      <c r="D2" s="504" t="s">
        <v>251</v>
      </c>
      <c r="E2" s="504"/>
      <c r="F2" s="504"/>
      <c r="G2" s="504"/>
      <c r="H2" s="504"/>
      <c r="I2" s="504"/>
      <c r="J2" s="504"/>
      <c r="K2" s="266"/>
      <c r="L2" s="266"/>
      <c r="M2" s="266"/>
    </row>
    <row r="3" spans="1:17" s="287" customFormat="1" ht="36" thickTop="1" thickBot="1" x14ac:dyDescent="0.35">
      <c r="B3" s="297" t="s">
        <v>262</v>
      </c>
      <c r="C3" s="148" t="s">
        <v>263</v>
      </c>
      <c r="D3" s="531" t="s">
        <v>266</v>
      </c>
      <c r="E3" s="531"/>
      <c r="F3" s="531"/>
      <c r="G3" s="288"/>
      <c r="H3" s="531" t="s">
        <v>249</v>
      </c>
      <c r="I3" s="531"/>
      <c r="J3" s="531"/>
      <c r="K3" s="288"/>
      <c r="L3" s="530" t="s">
        <v>253</v>
      </c>
      <c r="M3" s="530"/>
      <c r="N3" s="530"/>
    </row>
    <row r="4" spans="1:17" s="264" customFormat="1" ht="31.5" thickTop="1" thickBot="1" x14ac:dyDescent="0.3">
      <c r="B4" s="302" t="s">
        <v>265</v>
      </c>
      <c r="C4" s="301" t="s">
        <v>264</v>
      </c>
      <c r="D4" s="289">
        <v>2016</v>
      </c>
      <c r="E4" s="289">
        <v>2017</v>
      </c>
      <c r="F4" s="289">
        <v>2018</v>
      </c>
      <c r="G4" s="289"/>
      <c r="H4" s="289">
        <v>2016</v>
      </c>
      <c r="I4" s="289">
        <v>2017</v>
      </c>
      <c r="J4" s="289">
        <v>2018</v>
      </c>
      <c r="K4" s="293"/>
      <c r="L4" s="293">
        <v>2016</v>
      </c>
      <c r="M4" s="293">
        <v>2017</v>
      </c>
      <c r="N4" s="293">
        <v>2018</v>
      </c>
    </row>
    <row r="5" spans="1:17" ht="20.25" thickBot="1" x14ac:dyDescent="0.35">
      <c r="A5" s="225" t="s">
        <v>1</v>
      </c>
      <c r="B5" s="226" t="s">
        <v>54</v>
      </c>
      <c r="C5" s="226" t="s">
        <v>161</v>
      </c>
      <c r="D5" s="276">
        <f>SUM('Vital Stats'!C11:C15)</f>
        <v>12094160</v>
      </c>
      <c r="E5" s="276">
        <f>SUM('Vital Stats'!D11:D15)</f>
        <v>12235434</v>
      </c>
      <c r="F5" s="276">
        <f>SUM('Vital Stats'!E11:E15)</f>
        <v>12454907</v>
      </c>
      <c r="G5" s="276"/>
      <c r="H5" s="230">
        <f>'Age Group Deaths'!D9</f>
        <v>9812</v>
      </c>
      <c r="I5" s="230">
        <f>'Age Group Deaths'!E9</f>
        <v>10422</v>
      </c>
      <c r="L5" s="294">
        <f t="shared" ref="L5:L13" si="0">(H5/D5)*100000</f>
        <v>81.130066081480649</v>
      </c>
      <c r="M5" s="294">
        <f t="shared" ref="M5:M13" si="1">(I5/E5)*100000</f>
        <v>85.178833868908939</v>
      </c>
      <c r="N5" s="294">
        <f t="shared" ref="N5:N13" si="2">(J5/F5)*100000</f>
        <v>0</v>
      </c>
    </row>
    <row r="6" spans="1:17" ht="15.75" thickTop="1" x14ac:dyDescent="0.25">
      <c r="B6" s="226" t="s">
        <v>53</v>
      </c>
      <c r="C6" s="226" t="s">
        <v>162</v>
      </c>
      <c r="D6" s="276">
        <f>SUM('Vital Stats'!C16:C17)</f>
        <v>5165682</v>
      </c>
      <c r="E6" s="276">
        <f>SUM('Vital Stats'!D16:D17)</f>
        <v>5081529</v>
      </c>
      <c r="F6" s="276">
        <f>SUM('Vital Stats'!E16:E17)</f>
        <v>4983739</v>
      </c>
      <c r="G6" s="276"/>
      <c r="H6" s="230">
        <f>'Age Group Deaths'!D12</f>
        <v>12699</v>
      </c>
      <c r="I6" s="230">
        <f>'Age Group Deaths'!E12</f>
        <v>12310</v>
      </c>
      <c r="L6" s="294">
        <f t="shared" si="0"/>
        <v>245.83394796659957</v>
      </c>
      <c r="M6" s="294">
        <f t="shared" si="1"/>
        <v>242.24992123433714</v>
      </c>
      <c r="N6" s="294">
        <f t="shared" si="2"/>
        <v>0</v>
      </c>
    </row>
    <row r="7" spans="1:17" x14ac:dyDescent="0.25">
      <c r="B7" s="226" t="s">
        <v>52</v>
      </c>
      <c r="C7" s="226" t="s">
        <v>163</v>
      </c>
      <c r="D7" s="276">
        <f>SUM('Vital Stats'!C18:C19)</f>
        <v>4979010</v>
      </c>
      <c r="E7" s="276">
        <f>SUM('Vital Stats'!D18:D19)</f>
        <v>5083370</v>
      </c>
      <c r="F7" s="276">
        <f>SUM('Vital Stats'!E18:E19)</f>
        <v>5182364</v>
      </c>
      <c r="G7" s="276"/>
      <c r="H7" s="230">
        <f>'Age Group Deaths'!D15</f>
        <v>29466</v>
      </c>
      <c r="I7" s="230">
        <f>'Age Group Deaths'!E15</f>
        <v>29723</v>
      </c>
      <c r="L7" s="294">
        <f t="shared" si="0"/>
        <v>591.80439484957844</v>
      </c>
      <c r="M7" s="294">
        <f t="shared" si="1"/>
        <v>584.71053651416287</v>
      </c>
      <c r="N7" s="294">
        <f t="shared" si="2"/>
        <v>0</v>
      </c>
    </row>
    <row r="8" spans="1:17" x14ac:dyDescent="0.25">
      <c r="B8" s="226" t="s">
        <v>51</v>
      </c>
      <c r="C8" s="226" t="s">
        <v>154</v>
      </c>
      <c r="D8" s="276">
        <f>'Vital Stats'!C20</f>
        <v>1969181</v>
      </c>
      <c r="E8" s="276">
        <f>'Vital Stats'!D20</f>
        <v>1995770</v>
      </c>
      <c r="F8" s="276">
        <f>'Vital Stats'!E20</f>
        <v>2035754</v>
      </c>
      <c r="G8" s="276"/>
      <c r="H8" s="230">
        <f>'Age Group Deaths'!D16</f>
        <v>22373</v>
      </c>
      <c r="I8" s="230">
        <f>'Age Group Deaths'!E16</f>
        <v>21971</v>
      </c>
      <c r="L8" s="294">
        <f t="shared" si="0"/>
        <v>1136.1576208586209</v>
      </c>
      <c r="M8" s="294">
        <f t="shared" si="1"/>
        <v>1100.8783577265917</v>
      </c>
      <c r="N8" s="294">
        <f t="shared" si="2"/>
        <v>0</v>
      </c>
    </row>
    <row r="9" spans="1:17" x14ac:dyDescent="0.25">
      <c r="B9" s="226" t="s">
        <v>50</v>
      </c>
      <c r="C9" s="226" t="s">
        <v>155</v>
      </c>
      <c r="D9" s="276">
        <f>'Vital Stats'!C21</f>
        <v>1423187</v>
      </c>
      <c r="E9" s="276">
        <f>'Vital Stats'!D21</f>
        <v>1533173</v>
      </c>
      <c r="F9" s="276">
        <f>'Vital Stats'!E21</f>
        <v>1625256</v>
      </c>
      <c r="G9" s="276"/>
      <c r="H9" s="230">
        <f>'Age Group Deaths'!D17</f>
        <v>25435</v>
      </c>
      <c r="I9" s="230">
        <f>'Age Group Deaths'!E17</f>
        <v>27413</v>
      </c>
      <c r="L9" s="294">
        <f t="shared" si="0"/>
        <v>1787.1860830656829</v>
      </c>
      <c r="M9" s="294">
        <f t="shared" si="1"/>
        <v>1787.9913095260613</v>
      </c>
      <c r="N9" s="294">
        <f t="shared" si="2"/>
        <v>0</v>
      </c>
    </row>
    <row r="10" spans="1:17" x14ac:dyDescent="0.25">
      <c r="B10" s="238" t="s">
        <v>49</v>
      </c>
      <c r="C10" s="238" t="s">
        <v>156</v>
      </c>
      <c r="D10" s="276">
        <f>'Vital Stats'!C22</f>
        <v>1014301</v>
      </c>
      <c r="E10" s="276">
        <f>'Vital Stats'!D22</f>
        <v>1057613</v>
      </c>
      <c r="F10" s="276">
        <f>'Vital Stats'!E22</f>
        <v>1109870</v>
      </c>
      <c r="G10" s="276"/>
      <c r="H10" s="230">
        <f>'Age Group Deaths'!D18</f>
        <v>29874</v>
      </c>
      <c r="I10" s="230">
        <f>'Age Group Deaths'!E18</f>
        <v>30633</v>
      </c>
      <c r="L10" s="294">
        <f t="shared" si="0"/>
        <v>2945.2795570545627</v>
      </c>
      <c r="M10" s="294">
        <f t="shared" si="1"/>
        <v>2896.4280885352205</v>
      </c>
      <c r="N10" s="294">
        <f t="shared" si="2"/>
        <v>0</v>
      </c>
    </row>
    <row r="11" spans="1:17" x14ac:dyDescent="0.25">
      <c r="B11" s="238" t="s">
        <v>48</v>
      </c>
      <c r="C11" s="238" t="s">
        <v>157</v>
      </c>
      <c r="D11" s="276">
        <f>'Vital Stats'!C23</f>
        <v>742579</v>
      </c>
      <c r="E11" s="276">
        <f>'Vital Stats'!D23</f>
        <v>751275</v>
      </c>
      <c r="F11" s="276">
        <f>'Vital Stats'!E23</f>
        <v>765850</v>
      </c>
      <c r="G11" s="276"/>
      <c r="H11" s="230">
        <f>'Age Group Deaths'!D19</f>
        <v>37577</v>
      </c>
      <c r="I11" s="230">
        <f>'Age Group Deaths'!E19</f>
        <v>38157</v>
      </c>
      <c r="L11" s="294">
        <f t="shared" si="0"/>
        <v>5060.3370146476</v>
      </c>
      <c r="M11" s="294">
        <f t="shared" si="1"/>
        <v>5078.9657582110412</v>
      </c>
      <c r="N11" s="294">
        <f t="shared" si="2"/>
        <v>0</v>
      </c>
    </row>
    <row r="12" spans="1:17" x14ac:dyDescent="0.25">
      <c r="B12" s="238" t="s">
        <v>47</v>
      </c>
      <c r="C12" s="238" t="s">
        <v>158</v>
      </c>
      <c r="D12" s="276">
        <f>'Vital Stats'!C24</f>
        <v>480677</v>
      </c>
      <c r="E12" s="276">
        <f>'Vital Stats'!D24</f>
        <v>493841</v>
      </c>
      <c r="F12" s="276">
        <f>'Vital Stats'!E24</f>
        <v>504086</v>
      </c>
      <c r="G12" s="276"/>
      <c r="H12" s="230">
        <f>'Age Group Deaths'!D20</f>
        <v>43201</v>
      </c>
      <c r="I12" s="230">
        <f>'Age Group Deaths'!E20</f>
        <v>44967</v>
      </c>
      <c r="L12" s="294">
        <f t="shared" si="0"/>
        <v>8987.5321681711412</v>
      </c>
      <c r="M12" s="294">
        <f t="shared" si="1"/>
        <v>9105.5623166160767</v>
      </c>
      <c r="N12" s="294">
        <f t="shared" si="2"/>
        <v>0</v>
      </c>
    </row>
    <row r="13" spans="1:17" x14ac:dyDescent="0.25">
      <c r="B13" s="238" t="s">
        <v>46</v>
      </c>
      <c r="C13" s="238" t="s">
        <v>164</v>
      </c>
      <c r="D13" s="276">
        <f>SUM('Vital Stats'!C25:C27)</f>
        <v>291043</v>
      </c>
      <c r="E13" s="276">
        <f>SUM('Vital Stats'!D25:D27)</f>
        <v>304295</v>
      </c>
      <c r="F13" s="276">
        <f>SUM('Vital Stats'!E25:E27)</f>
        <v>317404</v>
      </c>
      <c r="G13" s="276"/>
      <c r="H13" s="230">
        <f>'Age Group Deaths'!D21</f>
        <v>53656</v>
      </c>
      <c r="I13" s="230">
        <f>'Age Group Deaths'!E21</f>
        <v>58050</v>
      </c>
      <c r="L13" s="294">
        <f t="shared" si="0"/>
        <v>18435.763787481574</v>
      </c>
      <c r="M13" s="294">
        <f t="shared" si="1"/>
        <v>19076.882630342268</v>
      </c>
      <c r="N13" s="294">
        <f t="shared" si="2"/>
        <v>0</v>
      </c>
    </row>
    <row r="14" spans="1:17" x14ac:dyDescent="0.25">
      <c r="B14" s="224"/>
      <c r="C14" s="224"/>
    </row>
    <row r="15" spans="1:17" ht="20.25" thickBot="1" x14ac:dyDescent="0.35">
      <c r="A15" s="225" t="s">
        <v>7</v>
      </c>
      <c r="B15" s="226" t="s">
        <v>54</v>
      </c>
      <c r="C15" s="226" t="s">
        <v>161</v>
      </c>
      <c r="D15" s="276">
        <f>SUM('Vital Stats'!C72:C76)</f>
        <v>1624866</v>
      </c>
      <c r="E15" s="276">
        <f>SUM('Vital Stats'!D72:D76)</f>
        <v>1645822</v>
      </c>
      <c r="F15" s="276">
        <f>SUM('Vital Stats'!E72:E76)</f>
        <v>1677831</v>
      </c>
      <c r="G15" s="276"/>
      <c r="H15" s="230">
        <f>'Age Group Deaths'!D28</f>
        <v>1568</v>
      </c>
      <c r="I15" s="230">
        <f>'Age Group Deaths'!E28</f>
        <v>1835</v>
      </c>
      <c r="L15" s="294">
        <f t="shared" ref="L15:L23" si="3">(H15/D15)*100000</f>
        <v>96.500265252642365</v>
      </c>
      <c r="M15" s="294">
        <f t="shared" ref="M15:M23" si="4">(I15/E15)*100000</f>
        <v>111.49443864524838</v>
      </c>
      <c r="N15" s="294">
        <f t="shared" ref="N15:N23" si="5">(J15/F15)*100000</f>
        <v>0</v>
      </c>
      <c r="O15" s="224"/>
      <c r="P15" s="224"/>
      <c r="Q15" s="224"/>
    </row>
    <row r="16" spans="1:17" ht="15.75" thickTop="1" x14ac:dyDescent="0.25">
      <c r="B16" s="226" t="s">
        <v>53</v>
      </c>
      <c r="C16" s="226" t="s">
        <v>162</v>
      </c>
      <c r="D16" s="276">
        <f>SUM('Vital Stats'!C77:C78)</f>
        <v>714515</v>
      </c>
      <c r="E16" s="276">
        <f>SUM('Vital Stats'!D77:D78)</f>
        <v>704002</v>
      </c>
      <c r="F16" s="276">
        <f>SUM('Vital Stats'!E77:E78)</f>
        <v>689161</v>
      </c>
      <c r="G16" s="276"/>
      <c r="H16" s="230">
        <f>'Age Group Deaths'!D31</f>
        <v>1752</v>
      </c>
      <c r="I16" s="230">
        <f>'Age Group Deaths'!E31</f>
        <v>1875</v>
      </c>
      <c r="L16" s="294">
        <f t="shared" si="3"/>
        <v>245.20129038578617</v>
      </c>
      <c r="M16" s="294">
        <f t="shared" si="4"/>
        <v>266.33447064070839</v>
      </c>
      <c r="N16" s="294">
        <f t="shared" si="5"/>
        <v>0</v>
      </c>
    </row>
    <row r="17" spans="1:17" x14ac:dyDescent="0.25">
      <c r="B17" s="226" t="s">
        <v>52</v>
      </c>
      <c r="C17" s="226" t="s">
        <v>163</v>
      </c>
      <c r="D17" s="276">
        <f>SUM('Vital Stats'!C79:C80)</f>
        <v>698766</v>
      </c>
      <c r="E17" s="276">
        <f>SUM('Vital Stats'!D79:D80)</f>
        <v>710858</v>
      </c>
      <c r="F17" s="276">
        <f>SUM('Vital Stats'!E79:E80)</f>
        <v>722453</v>
      </c>
      <c r="G17" s="276"/>
      <c r="H17" s="230">
        <f>'Age Group Deaths'!D34</f>
        <v>3914</v>
      </c>
      <c r="I17" s="230">
        <f>'Age Group Deaths'!E34</f>
        <v>3924</v>
      </c>
      <c r="L17" s="294">
        <f t="shared" si="3"/>
        <v>560.13028681990829</v>
      </c>
      <c r="M17" s="294">
        <f t="shared" si="4"/>
        <v>552.00898069656671</v>
      </c>
      <c r="N17" s="294">
        <f t="shared" si="5"/>
        <v>0</v>
      </c>
      <c r="Q17" s="224"/>
    </row>
    <row r="18" spans="1:17" x14ac:dyDescent="0.25">
      <c r="B18" s="226" t="s">
        <v>51</v>
      </c>
      <c r="C18" s="226" t="s">
        <v>154</v>
      </c>
      <c r="D18" s="276">
        <f>SUM('Vital Stats'!C81)</f>
        <v>287977</v>
      </c>
      <c r="E18" s="276">
        <f>SUM('Vital Stats'!D81)</f>
        <v>292387</v>
      </c>
      <c r="F18" s="276">
        <f>SUM('Vital Stats'!E81)</f>
        <v>297853</v>
      </c>
      <c r="G18" s="276"/>
      <c r="H18" s="230">
        <f>'Age Group Deaths'!D35</f>
        <v>3085</v>
      </c>
      <c r="I18" s="230">
        <f>'Age Group Deaths'!E35</f>
        <v>3029</v>
      </c>
      <c r="L18" s="294">
        <f t="shared" si="3"/>
        <v>1071.2661080572407</v>
      </c>
      <c r="M18" s="294">
        <f t="shared" si="4"/>
        <v>1035.9557709474088</v>
      </c>
      <c r="N18" s="294">
        <f t="shared" si="5"/>
        <v>0</v>
      </c>
      <c r="Q18" s="224"/>
    </row>
    <row r="19" spans="1:17" x14ac:dyDescent="0.25">
      <c r="B19" s="226" t="s">
        <v>50</v>
      </c>
      <c r="C19" s="226" t="s">
        <v>155</v>
      </c>
      <c r="D19" s="276">
        <f>SUM('Vital Stats'!C82)</f>
        <v>201641</v>
      </c>
      <c r="E19" s="276">
        <f>SUM('Vital Stats'!D82)</f>
        <v>219298</v>
      </c>
      <c r="F19" s="276">
        <f>SUM('Vital Stats'!E82)</f>
        <v>234106</v>
      </c>
      <c r="G19" s="276"/>
      <c r="H19" s="230">
        <f>'Age Group Deaths'!D36</f>
        <v>3232</v>
      </c>
      <c r="I19" s="230">
        <f>'Age Group Deaths'!E36</f>
        <v>3607</v>
      </c>
      <c r="L19" s="294">
        <f t="shared" si="3"/>
        <v>1602.8486270153392</v>
      </c>
      <c r="M19" s="294">
        <f t="shared" si="4"/>
        <v>1644.7938421691031</v>
      </c>
      <c r="N19" s="294">
        <f t="shared" si="5"/>
        <v>0</v>
      </c>
      <c r="Q19" s="178"/>
    </row>
    <row r="20" spans="1:17" x14ac:dyDescent="0.25">
      <c r="B20" s="238" t="s">
        <v>49</v>
      </c>
      <c r="C20" s="238" t="s">
        <v>156</v>
      </c>
      <c r="D20" s="276">
        <f>SUM('Vital Stats'!C83)</f>
        <v>142980</v>
      </c>
      <c r="E20" s="276">
        <f>SUM('Vital Stats'!D83)</f>
        <v>149235</v>
      </c>
      <c r="F20" s="276">
        <f>SUM('Vital Stats'!E83)</f>
        <v>157411</v>
      </c>
      <c r="G20" s="276"/>
      <c r="H20" s="230">
        <f>'Age Group Deaths'!D37</f>
        <v>3955</v>
      </c>
      <c r="I20" s="230">
        <f>'Age Group Deaths'!E37</f>
        <v>4079</v>
      </c>
      <c r="L20" s="294">
        <f t="shared" si="3"/>
        <v>2766.1211358231922</v>
      </c>
      <c r="M20" s="294">
        <f t="shared" si="4"/>
        <v>2733.2730257647336</v>
      </c>
      <c r="N20" s="294">
        <f t="shared" si="5"/>
        <v>0</v>
      </c>
      <c r="Q20" s="224"/>
    </row>
    <row r="21" spans="1:17" x14ac:dyDescent="0.25">
      <c r="B21" s="238" t="s">
        <v>48</v>
      </c>
      <c r="C21" s="238" t="s">
        <v>157</v>
      </c>
      <c r="D21" s="276">
        <f>'Vital Stats'!C84</f>
        <v>103914</v>
      </c>
      <c r="E21" s="276">
        <f>'Vital Stats'!D84</f>
        <v>105615</v>
      </c>
      <c r="F21" s="276">
        <f>'Vital Stats'!E84</f>
        <v>107811</v>
      </c>
      <c r="G21" s="276"/>
      <c r="H21" s="230">
        <f>'Age Group Deaths'!D38</f>
        <v>5008</v>
      </c>
      <c r="I21" s="230">
        <f>'Age Group Deaths'!E38</f>
        <v>5044</v>
      </c>
      <c r="L21" s="294">
        <f t="shared" si="3"/>
        <v>4819.3698635410055</v>
      </c>
      <c r="M21" s="294">
        <f t="shared" si="4"/>
        <v>4775.8367656109458</v>
      </c>
      <c r="N21" s="294">
        <f t="shared" si="5"/>
        <v>0</v>
      </c>
      <c r="Q21" s="178"/>
    </row>
    <row r="22" spans="1:17" x14ac:dyDescent="0.25">
      <c r="B22" s="238" t="s">
        <v>47</v>
      </c>
      <c r="C22" s="238" t="s">
        <v>158</v>
      </c>
      <c r="D22" s="276">
        <f>'Vital Stats'!C85</f>
        <v>67258</v>
      </c>
      <c r="E22" s="276">
        <f>'Vital Stats'!D85</f>
        <v>68876</v>
      </c>
      <c r="F22" s="276">
        <f>'Vital Stats'!E85</f>
        <v>70556</v>
      </c>
      <c r="G22" s="276"/>
      <c r="H22" s="230">
        <f>'Age Group Deaths'!D39</f>
        <v>5857</v>
      </c>
      <c r="I22" s="230">
        <f>'Age Group Deaths'!E39</f>
        <v>6354</v>
      </c>
      <c r="L22" s="294">
        <f t="shared" si="3"/>
        <v>8708.2577537244651</v>
      </c>
      <c r="M22" s="294">
        <f t="shared" si="4"/>
        <v>9225.27440617922</v>
      </c>
      <c r="N22" s="294">
        <f t="shared" si="5"/>
        <v>0</v>
      </c>
      <c r="Q22" s="224"/>
    </row>
    <row r="23" spans="1:17" x14ac:dyDescent="0.25">
      <c r="B23" s="238" t="s">
        <v>46</v>
      </c>
      <c r="C23" s="238" t="s">
        <v>164</v>
      </c>
      <c r="D23" s="276">
        <f>SUM('Vital Stats'!C86:C88)</f>
        <v>41859</v>
      </c>
      <c r="E23" s="276">
        <f>SUM('Vital Stats'!D86:D88)</f>
        <v>43340</v>
      </c>
      <c r="F23" s="276">
        <f>SUM('Vital Stats'!E86:E88)</f>
        <v>44988</v>
      </c>
      <c r="G23" s="276"/>
      <c r="H23" s="230">
        <f>'Age Group Deaths'!D40</f>
        <v>7928</v>
      </c>
      <c r="I23" s="230">
        <f>'Age Group Deaths'!E40</f>
        <v>8401</v>
      </c>
      <c r="L23" s="294">
        <f t="shared" si="3"/>
        <v>18939.774003201223</v>
      </c>
      <c r="M23" s="294">
        <f t="shared" si="4"/>
        <v>19383.940932164282</v>
      </c>
      <c r="N23" s="294">
        <f t="shared" si="5"/>
        <v>0</v>
      </c>
      <c r="Q23" s="178"/>
    </row>
    <row r="24" spans="1:17" x14ac:dyDescent="0.25">
      <c r="Q24" s="224"/>
    </row>
    <row r="25" spans="1:17" ht="20.25" thickBot="1" x14ac:dyDescent="0.35">
      <c r="A25" s="225" t="s">
        <v>8</v>
      </c>
      <c r="B25" s="226" t="s">
        <v>54</v>
      </c>
      <c r="C25" s="226" t="s">
        <v>161</v>
      </c>
      <c r="D25" s="276">
        <f>SUM('Vital Stats'!C133:C137)</f>
        <v>1585833</v>
      </c>
      <c r="E25" s="276">
        <f>SUM('Vital Stats'!D133:D137)</f>
        <v>1588691</v>
      </c>
      <c r="F25" s="276">
        <f>SUM('Vital Stats'!E133:E137)</f>
        <v>1600517</v>
      </c>
      <c r="G25" s="276"/>
      <c r="H25" s="230">
        <f>'Age Group Deaths'!D48</f>
        <v>1598</v>
      </c>
      <c r="I25" s="230">
        <f>'Age Group Deaths'!E48</f>
        <v>1749</v>
      </c>
      <c r="J25" s="230">
        <f>'Age Group Deaths'!F48</f>
        <v>0</v>
      </c>
      <c r="L25" s="294">
        <f t="shared" ref="L25:L33" si="6">(H25/D25)*100000</f>
        <v>100.76723084965441</v>
      </c>
      <c r="M25" s="294">
        <f t="shared" ref="M25:M33" si="7">(I25/E25)*100000</f>
        <v>110.09063436502127</v>
      </c>
      <c r="N25" s="294">
        <f t="shared" ref="N25:N33" si="8">(J25/F25)*100000</f>
        <v>0</v>
      </c>
      <c r="Q25" s="224"/>
    </row>
    <row r="26" spans="1:17" ht="15.75" thickTop="1" x14ac:dyDescent="0.25">
      <c r="B26" s="226" t="s">
        <v>53</v>
      </c>
      <c r="C26" s="226" t="s">
        <v>162</v>
      </c>
      <c r="D26" s="276">
        <f>SUM('Vital Stats'!C138:C139)</f>
        <v>561872</v>
      </c>
      <c r="E26" s="276">
        <f>SUM('Vital Stats'!D138:D139)</f>
        <v>557569</v>
      </c>
      <c r="F26" s="276">
        <f>SUM('Vital Stats'!E138:E139)</f>
        <v>554468</v>
      </c>
      <c r="G26" s="276"/>
      <c r="H26" s="230">
        <f>'Age Group Deaths'!D51</f>
        <v>1547</v>
      </c>
      <c r="I26" s="230">
        <f>'Age Group Deaths'!E51</f>
        <v>1468</v>
      </c>
      <c r="J26" s="230">
        <f>'Age Group Deaths'!F51</f>
        <v>0</v>
      </c>
      <c r="L26" s="294">
        <f t="shared" si="6"/>
        <v>275.32961243842016</v>
      </c>
      <c r="M26" s="294">
        <f t="shared" si="7"/>
        <v>263.2857996050713</v>
      </c>
      <c r="N26" s="294">
        <f t="shared" si="8"/>
        <v>0</v>
      </c>
      <c r="Q26" s="178"/>
    </row>
    <row r="27" spans="1:17" x14ac:dyDescent="0.25">
      <c r="B27" s="226" t="s">
        <v>52</v>
      </c>
      <c r="C27" s="226" t="s">
        <v>163</v>
      </c>
      <c r="D27" s="276">
        <f>SUM('Vital Stats'!C140:C141)</f>
        <v>507709</v>
      </c>
      <c r="E27" s="276">
        <f>SUM('Vital Stats'!D140:D141)</f>
        <v>521573</v>
      </c>
      <c r="F27" s="276">
        <f>SUM('Vital Stats'!E140:E141)</f>
        <v>534585</v>
      </c>
      <c r="G27" s="276"/>
      <c r="H27" s="230">
        <f>'Age Group Deaths'!D54</f>
        <v>3064</v>
      </c>
      <c r="I27" s="230">
        <f>'Age Group Deaths'!E54</f>
        <v>3146</v>
      </c>
      <c r="J27" s="230">
        <f>'Age Group Deaths'!F54</f>
        <v>0</v>
      </c>
      <c r="L27" s="294">
        <f t="shared" si="6"/>
        <v>603.49530932089056</v>
      </c>
      <c r="M27" s="294">
        <f t="shared" si="7"/>
        <v>603.17539443184364</v>
      </c>
      <c r="N27" s="294">
        <f t="shared" si="8"/>
        <v>0</v>
      </c>
      <c r="Q27" s="224"/>
    </row>
    <row r="28" spans="1:17" x14ac:dyDescent="0.25">
      <c r="B28" s="226" t="s">
        <v>51</v>
      </c>
      <c r="C28" s="226" t="s">
        <v>154</v>
      </c>
      <c r="D28" s="276">
        <f>'Vital Stats'!C142</f>
        <v>174507</v>
      </c>
      <c r="E28" s="276">
        <f>'Vital Stats'!D142</f>
        <v>179944</v>
      </c>
      <c r="F28" s="276">
        <f>'Vital Stats'!E142</f>
        <v>187836</v>
      </c>
      <c r="G28" s="276"/>
      <c r="H28" s="230">
        <f>'Age Group Deaths'!D55</f>
        <v>2032</v>
      </c>
      <c r="I28" s="230">
        <f>'Age Group Deaths'!E55</f>
        <v>2035</v>
      </c>
      <c r="J28" s="230">
        <f>'Age Group Deaths'!F55</f>
        <v>0</v>
      </c>
      <c r="L28" s="294">
        <f t="shared" si="6"/>
        <v>1164.4232036537217</v>
      </c>
      <c r="M28" s="294">
        <f t="shared" si="7"/>
        <v>1130.9073934112835</v>
      </c>
      <c r="N28" s="294">
        <f t="shared" si="8"/>
        <v>0</v>
      </c>
      <c r="Q28" s="224"/>
    </row>
    <row r="29" spans="1:17" x14ac:dyDescent="0.25">
      <c r="B29" s="226" t="s">
        <v>50</v>
      </c>
      <c r="C29" s="226" t="s">
        <v>155</v>
      </c>
      <c r="D29" s="276">
        <f>'Vital Stats'!C143</f>
        <v>118335</v>
      </c>
      <c r="E29" s="276">
        <f>'Vital Stats'!D143</f>
        <v>128866</v>
      </c>
      <c r="F29" s="276">
        <f>'Vital Stats'!E143</f>
        <v>138728</v>
      </c>
      <c r="G29" s="276"/>
      <c r="H29" s="230">
        <f>'Age Group Deaths'!D56</f>
        <v>2141</v>
      </c>
      <c r="I29" s="230">
        <f>'Age Group Deaths'!E56</f>
        <v>2399</v>
      </c>
      <c r="J29" s="230">
        <f>'Age Group Deaths'!F56</f>
        <v>0</v>
      </c>
      <c r="L29" s="294">
        <f t="shared" si="6"/>
        <v>1809.2702919677188</v>
      </c>
      <c r="M29" s="294">
        <f t="shared" si="7"/>
        <v>1861.6237021402076</v>
      </c>
      <c r="N29" s="294">
        <f t="shared" si="8"/>
        <v>0</v>
      </c>
      <c r="Q29" s="224"/>
    </row>
    <row r="30" spans="1:17" x14ac:dyDescent="0.25">
      <c r="B30" s="238" t="s">
        <v>49</v>
      </c>
      <c r="C30" s="238" t="s">
        <v>156</v>
      </c>
      <c r="D30" s="276">
        <f>'Vital Stats'!C144</f>
        <v>84111</v>
      </c>
      <c r="E30" s="276">
        <f>'Vital Stats'!D144</f>
        <v>87909</v>
      </c>
      <c r="F30" s="276">
        <f>'Vital Stats'!E144</f>
        <v>92822</v>
      </c>
      <c r="G30" s="276"/>
      <c r="H30" s="230">
        <f>'Age Group Deaths'!D57</f>
        <v>2549</v>
      </c>
      <c r="I30" s="230">
        <f>'Age Group Deaths'!E57</f>
        <v>2559</v>
      </c>
      <c r="J30" s="230">
        <f>'Age Group Deaths'!F57</f>
        <v>0</v>
      </c>
      <c r="L30" s="294">
        <f t="shared" si="6"/>
        <v>3030.5191948734409</v>
      </c>
      <c r="M30" s="294">
        <f t="shared" si="7"/>
        <v>2910.9647476367609</v>
      </c>
      <c r="N30" s="294">
        <f t="shared" si="8"/>
        <v>0</v>
      </c>
      <c r="Q30" s="224"/>
    </row>
    <row r="31" spans="1:17" x14ac:dyDescent="0.25">
      <c r="B31" s="238" t="s">
        <v>48</v>
      </c>
      <c r="C31" s="238" t="s">
        <v>157</v>
      </c>
      <c r="D31" s="276">
        <f>'Vital Stats'!C145</f>
        <v>62106</v>
      </c>
      <c r="E31" s="276">
        <f>'Vital Stats'!D145</f>
        <v>63026</v>
      </c>
      <c r="F31" s="276">
        <f>'Vital Stats'!E145</f>
        <v>64279</v>
      </c>
      <c r="G31" s="276"/>
      <c r="H31" s="230">
        <f>'Age Group Deaths'!D58</f>
        <v>3144</v>
      </c>
      <c r="I31" s="230">
        <f>'Age Group Deaths'!E58</f>
        <v>3130</v>
      </c>
      <c r="J31" s="230">
        <f>'Age Group Deaths'!F58</f>
        <v>0</v>
      </c>
      <c r="L31" s="294">
        <f t="shared" si="6"/>
        <v>5062.3128200173896</v>
      </c>
      <c r="M31" s="294">
        <f t="shared" si="7"/>
        <v>4966.2044235712247</v>
      </c>
      <c r="N31" s="294">
        <f t="shared" si="8"/>
        <v>0</v>
      </c>
      <c r="P31" s="178"/>
      <c r="Q31" s="224"/>
    </row>
    <row r="32" spans="1:17" x14ac:dyDescent="0.25">
      <c r="B32" s="238" t="s">
        <v>47</v>
      </c>
      <c r="C32" s="238" t="s">
        <v>158</v>
      </c>
      <c r="D32" s="276">
        <f>'Vital Stats'!C146</f>
        <v>40055</v>
      </c>
      <c r="E32" s="276">
        <f>'Vital Stats'!D146</f>
        <v>41229</v>
      </c>
      <c r="F32" s="276">
        <f>'Vital Stats'!E146</f>
        <v>42373</v>
      </c>
      <c r="G32" s="276"/>
      <c r="H32" s="230">
        <f>'Age Group Deaths'!D59</f>
        <v>3571</v>
      </c>
      <c r="I32" s="230">
        <f>'Age Group Deaths'!E59</f>
        <v>3738</v>
      </c>
      <c r="J32" s="230">
        <f>'Age Group Deaths'!F59</f>
        <v>0</v>
      </c>
      <c r="L32" s="294">
        <f t="shared" si="6"/>
        <v>8915.2415428785425</v>
      </c>
      <c r="M32" s="294">
        <f t="shared" si="7"/>
        <v>9066.4338208542522</v>
      </c>
      <c r="N32" s="294">
        <f t="shared" si="8"/>
        <v>0</v>
      </c>
      <c r="P32" s="178"/>
      <c r="Q32" s="178"/>
    </row>
    <row r="33" spans="1:17" x14ac:dyDescent="0.25">
      <c r="B33" s="238" t="s">
        <v>46</v>
      </c>
      <c r="C33" s="238" t="s">
        <v>164</v>
      </c>
      <c r="D33" s="276">
        <f>SUM('Vital Stats'!C147:C149)</f>
        <v>23119</v>
      </c>
      <c r="E33" s="276">
        <f>SUM('Vital Stats'!D147:D149)</f>
        <v>24343</v>
      </c>
      <c r="F33" s="276">
        <f>SUM('Vital Stats'!E147:E149)</f>
        <v>25644</v>
      </c>
      <c r="G33" s="276"/>
      <c r="H33" s="230">
        <f>'Age Group Deaths'!D60</f>
        <v>4441</v>
      </c>
      <c r="I33" s="230">
        <f>'Age Group Deaths'!E60</f>
        <v>4829</v>
      </c>
      <c r="J33" s="230">
        <f>'Age Group Deaths'!F60</f>
        <v>0</v>
      </c>
      <c r="L33" s="294">
        <f t="shared" si="6"/>
        <v>19209.308361088282</v>
      </c>
      <c r="M33" s="294">
        <f t="shared" si="7"/>
        <v>19837.324898328061</v>
      </c>
      <c r="N33" s="294">
        <f t="shared" si="8"/>
        <v>0</v>
      </c>
      <c r="P33" s="178"/>
      <c r="Q33" s="224"/>
    </row>
    <row r="34" spans="1:17" x14ac:dyDescent="0.25">
      <c r="Q34" s="224"/>
    </row>
    <row r="35" spans="1:17" ht="20.25" thickBot="1" x14ac:dyDescent="0.35">
      <c r="A35" s="225" t="s">
        <v>9</v>
      </c>
      <c r="B35" s="226" t="s">
        <v>54</v>
      </c>
      <c r="C35" s="226" t="s">
        <v>161</v>
      </c>
      <c r="D35" s="276">
        <f>SUM('Vital Stats'!C194:C198)</f>
        <v>386960</v>
      </c>
      <c r="E35" s="276">
        <f>SUM('Vital Stats'!D194:D198)</f>
        <v>393305</v>
      </c>
      <c r="F35" s="276">
        <f>SUM('Vital Stats'!E194:E198)</f>
        <v>397151</v>
      </c>
      <c r="G35" s="276"/>
      <c r="H35" s="230">
        <f>'Age Group Deaths'!D67</f>
        <v>481</v>
      </c>
      <c r="I35" s="230">
        <f>'Age Group Deaths'!E67</f>
        <v>480</v>
      </c>
      <c r="J35" s="230">
        <f>P43</f>
        <v>0</v>
      </c>
      <c r="L35" s="294">
        <f t="shared" ref="L35:L43" si="9">(H35/D35)*100000</f>
        <v>124.30225346289022</v>
      </c>
      <c r="M35" s="294">
        <f t="shared" ref="M35:M43" si="10">(I35/E35)*100000</f>
        <v>122.04268951577021</v>
      </c>
      <c r="N35" s="294">
        <f t="shared" ref="N35:N43" si="11">(J35/F35)*100000</f>
        <v>0</v>
      </c>
      <c r="P35" s="178"/>
    </row>
    <row r="36" spans="1:17" ht="15.75" thickTop="1" x14ac:dyDescent="0.25">
      <c r="B36" s="226" t="s">
        <v>53</v>
      </c>
      <c r="C36" s="226" t="s">
        <v>162</v>
      </c>
      <c r="D36" s="276">
        <f>SUM('Vital Stats'!C199:C200)</f>
        <v>142941</v>
      </c>
      <c r="E36" s="276">
        <f>SUM('Vital Stats'!D199:D200)</f>
        <v>140083</v>
      </c>
      <c r="F36" s="276">
        <f>SUM('Vital Stats'!E199:E200)</f>
        <v>136814</v>
      </c>
      <c r="G36" s="276"/>
      <c r="H36" s="230">
        <f>'Age Group Deaths'!D70</f>
        <v>474</v>
      </c>
      <c r="I36" s="230">
        <f>'Age Group Deaths'!E70</f>
        <v>451</v>
      </c>
      <c r="J36" s="230">
        <f>P46</f>
        <v>0</v>
      </c>
      <c r="L36" s="294">
        <f t="shared" si="9"/>
        <v>331.60534766092303</v>
      </c>
      <c r="M36" s="294">
        <f t="shared" si="10"/>
        <v>321.95198560853208</v>
      </c>
      <c r="N36" s="294">
        <f t="shared" si="11"/>
        <v>0</v>
      </c>
    </row>
    <row r="37" spans="1:17" x14ac:dyDescent="0.25">
      <c r="B37" s="226" t="s">
        <v>52</v>
      </c>
      <c r="C37" s="226" t="s">
        <v>163</v>
      </c>
      <c r="D37" s="276">
        <f>SUM('Vital Stats'!C201:C202)</f>
        <v>146235</v>
      </c>
      <c r="E37" s="276">
        <f>SUM('Vital Stats'!D201:D202)</f>
        <v>148789</v>
      </c>
      <c r="F37" s="276">
        <f>SUM('Vital Stats'!E201:E202)</f>
        <v>150879</v>
      </c>
      <c r="G37" s="276"/>
      <c r="H37" s="230">
        <f>'Age Group Deaths'!D73</f>
        <v>964</v>
      </c>
      <c r="I37" s="230">
        <f>'Age Group Deaths'!E73</f>
        <v>969</v>
      </c>
      <c r="J37" s="230">
        <f t="shared" ref="J37:J43" si="12">P49</f>
        <v>0</v>
      </c>
      <c r="L37" s="294">
        <f t="shared" si="9"/>
        <v>659.21291072588645</v>
      </c>
      <c r="M37" s="294">
        <f t="shared" si="10"/>
        <v>651.25782147873838</v>
      </c>
      <c r="N37" s="294">
        <f t="shared" si="11"/>
        <v>0</v>
      </c>
    </row>
    <row r="38" spans="1:17" x14ac:dyDescent="0.25">
      <c r="B38" s="226" t="s">
        <v>51</v>
      </c>
      <c r="C38" s="226" t="s">
        <v>154</v>
      </c>
      <c r="D38" s="276">
        <f>'Vital Stats'!C203</f>
        <v>53081</v>
      </c>
      <c r="E38" s="276">
        <f>'Vital Stats'!D203</f>
        <v>54469</v>
      </c>
      <c r="F38" s="276">
        <f>'Vital Stats'!E203</f>
        <v>56328</v>
      </c>
      <c r="G38" s="276"/>
      <c r="H38">
        <f>'Age Group Deaths'!D74</f>
        <v>689</v>
      </c>
      <c r="I38" s="224">
        <f>'Age Group Deaths'!E74</f>
        <v>722</v>
      </c>
      <c r="J38" s="224">
        <f t="shared" si="12"/>
        <v>0</v>
      </c>
      <c r="L38" s="294">
        <f t="shared" si="9"/>
        <v>1298.0162393323412</v>
      </c>
      <c r="M38" s="294">
        <f t="shared" si="10"/>
        <v>1325.5246103288109</v>
      </c>
      <c r="N38" s="294">
        <f t="shared" si="11"/>
        <v>0</v>
      </c>
      <c r="P38" s="178"/>
    </row>
    <row r="39" spans="1:17" x14ac:dyDescent="0.25">
      <c r="B39" s="226" t="s">
        <v>50</v>
      </c>
      <c r="C39" s="226" t="s">
        <v>155</v>
      </c>
      <c r="D39" s="276">
        <f>'Vital Stats'!C204</f>
        <v>37580</v>
      </c>
      <c r="E39" s="276">
        <f>'Vital Stats'!D204</f>
        <v>40053</v>
      </c>
      <c r="F39" s="276">
        <f>'Vital Stats'!E204</f>
        <v>42099</v>
      </c>
      <c r="G39" s="276"/>
      <c r="H39" s="224">
        <f>'Age Group Deaths'!D75</f>
        <v>791</v>
      </c>
      <c r="I39" s="224">
        <f>'Age Group Deaths'!E75</f>
        <v>845</v>
      </c>
      <c r="J39" s="224">
        <f t="shared" si="12"/>
        <v>0</v>
      </c>
      <c r="L39" s="294">
        <f t="shared" si="9"/>
        <v>2104.8430015965941</v>
      </c>
      <c r="M39" s="294">
        <f t="shared" si="10"/>
        <v>2109.7046413502107</v>
      </c>
      <c r="N39" s="294">
        <f t="shared" si="11"/>
        <v>0</v>
      </c>
      <c r="P39" s="178"/>
    </row>
    <row r="40" spans="1:17" x14ac:dyDescent="0.25">
      <c r="B40" s="238" t="s">
        <v>49</v>
      </c>
      <c r="C40" s="238" t="s">
        <v>156</v>
      </c>
      <c r="D40" s="276">
        <f>'Vital Stats'!C205</f>
        <v>28945</v>
      </c>
      <c r="E40" s="276">
        <f>'Vital Stats'!D205</f>
        <v>29480</v>
      </c>
      <c r="F40" s="276">
        <f>'Vital Stats'!E205</f>
        <v>30187</v>
      </c>
      <c r="G40" s="276"/>
      <c r="H40" s="224">
        <f>'Age Group Deaths'!D76</f>
        <v>886</v>
      </c>
      <c r="I40" s="224">
        <f>'Age Group Deaths'!E76</f>
        <v>984</v>
      </c>
      <c r="J40" s="224">
        <f t="shared" si="12"/>
        <v>0</v>
      </c>
      <c r="L40" s="294">
        <f t="shared" si="9"/>
        <v>3060.9777163586109</v>
      </c>
      <c r="M40" s="294">
        <f t="shared" si="10"/>
        <v>3337.8561736770694</v>
      </c>
      <c r="N40" s="294">
        <f t="shared" si="11"/>
        <v>0</v>
      </c>
      <c r="P40" s="178"/>
    </row>
    <row r="41" spans="1:17" x14ac:dyDescent="0.25">
      <c r="B41" s="238" t="s">
        <v>48</v>
      </c>
      <c r="C41" s="238" t="s">
        <v>157</v>
      </c>
      <c r="D41" s="276">
        <f>'Vital Stats'!C206</f>
        <v>22701</v>
      </c>
      <c r="E41" s="276">
        <f>'Vital Stats'!D206</f>
        <v>22535</v>
      </c>
      <c r="F41" s="276">
        <f>'Vital Stats'!E206</f>
        <v>22657</v>
      </c>
      <c r="G41" s="276"/>
      <c r="H41" s="224">
        <f>'Age Group Deaths'!D77</f>
        <v>1276</v>
      </c>
      <c r="I41" s="224">
        <f>'Age Group Deaths'!E77</f>
        <v>1257</v>
      </c>
      <c r="J41" s="224">
        <f t="shared" si="12"/>
        <v>0</v>
      </c>
      <c r="L41" s="294">
        <f t="shared" si="9"/>
        <v>5620.8977578080257</v>
      </c>
      <c r="M41" s="294">
        <f t="shared" si="10"/>
        <v>5577.9897936543157</v>
      </c>
      <c r="N41" s="294">
        <f t="shared" si="11"/>
        <v>0</v>
      </c>
      <c r="P41" s="178"/>
    </row>
    <row r="42" spans="1:17" x14ac:dyDescent="0.25">
      <c r="B42" s="238" t="s">
        <v>47</v>
      </c>
      <c r="C42" s="238" t="s">
        <v>158</v>
      </c>
      <c r="D42" s="276">
        <f>'Vital Stats'!C207</f>
        <v>16058</v>
      </c>
      <c r="E42" s="276">
        <f>'Vital Stats'!D207</f>
        <v>16048</v>
      </c>
      <c r="F42" s="276">
        <f>'Vital Stats'!E207</f>
        <v>15833</v>
      </c>
      <c r="G42" s="276"/>
      <c r="H42" s="224">
        <f>'Age Group Deaths'!D78</f>
        <v>1531</v>
      </c>
      <c r="I42" s="224">
        <f>'Age Group Deaths'!E78</f>
        <v>1416</v>
      </c>
      <c r="J42" s="224">
        <f t="shared" si="12"/>
        <v>0</v>
      </c>
      <c r="L42" s="294">
        <f t="shared" si="9"/>
        <v>9534.1885664466317</v>
      </c>
      <c r="M42" s="294">
        <f t="shared" si="10"/>
        <v>8823.5294117647063</v>
      </c>
      <c r="N42" s="294">
        <f t="shared" si="11"/>
        <v>0</v>
      </c>
      <c r="P42" s="178"/>
    </row>
    <row r="43" spans="1:17" x14ac:dyDescent="0.25">
      <c r="B43" s="238" t="s">
        <v>46</v>
      </c>
      <c r="C43" s="238" t="s">
        <v>164</v>
      </c>
      <c r="D43" s="276">
        <f>SUM('Vital Stats'!C208:C210)</f>
        <v>11048</v>
      </c>
      <c r="E43" s="276">
        <f>SUM('Vital Stats'!D208:D210)</f>
        <v>11294</v>
      </c>
      <c r="F43" s="276">
        <f>SUM('Vital Stats'!E208:E210)</f>
        <v>11571</v>
      </c>
      <c r="G43" s="276"/>
      <c r="H43" s="224">
        <f>'Age Group Deaths'!D79</f>
        <v>2146</v>
      </c>
      <c r="I43" s="224">
        <f>'Age Group Deaths'!E79</f>
        <v>2135</v>
      </c>
      <c r="J43" s="224">
        <f t="shared" si="12"/>
        <v>0</v>
      </c>
      <c r="L43" s="294">
        <f t="shared" si="9"/>
        <v>19424.330195510502</v>
      </c>
      <c r="M43" s="294">
        <f t="shared" si="10"/>
        <v>18903.842748361963</v>
      </c>
      <c r="N43" s="294">
        <f t="shared" si="11"/>
        <v>0</v>
      </c>
    </row>
    <row r="44" spans="1:17" x14ac:dyDescent="0.25">
      <c r="P44" s="178"/>
    </row>
    <row r="45" spans="1:17" ht="20.25" thickBot="1" x14ac:dyDescent="0.35">
      <c r="A45" s="225" t="s">
        <v>10</v>
      </c>
      <c r="B45" s="226" t="s">
        <v>54</v>
      </c>
      <c r="C45" s="226" t="s">
        <v>161</v>
      </c>
      <c r="D45" s="276">
        <f>SUM('Vital Stats'!C255:C259)</f>
        <v>218464</v>
      </c>
      <c r="E45" s="276">
        <f>SUM('Vital Stats'!D255:D259)</f>
        <v>222760</v>
      </c>
      <c r="F45" s="276">
        <f>SUM('Vital Stats'!E255:E259)</f>
        <v>226294</v>
      </c>
      <c r="G45" s="276"/>
      <c r="H45" s="230">
        <f>'Age Group Deaths'!D86</f>
        <v>548</v>
      </c>
      <c r="I45" s="230">
        <f>'Age Group Deaths'!E86</f>
        <v>528</v>
      </c>
      <c r="J45" s="230">
        <f>P53</f>
        <v>0</v>
      </c>
      <c r="L45" s="294">
        <f t="shared" ref="L45:L53" si="13">(H45/D45)*100000</f>
        <v>250.84224403105316</v>
      </c>
      <c r="M45" s="294">
        <f t="shared" ref="M45:M53" si="14">(I45/E45)*100000</f>
        <v>237.02639612138626</v>
      </c>
      <c r="N45" s="294">
        <f t="shared" ref="N45:N53" si="15">(J45/F45)*100000</f>
        <v>0</v>
      </c>
      <c r="P45" s="178"/>
    </row>
    <row r="46" spans="1:17" ht="15.75" thickTop="1" x14ac:dyDescent="0.25">
      <c r="B46" s="226" t="s">
        <v>53</v>
      </c>
      <c r="C46" s="226" t="s">
        <v>162</v>
      </c>
      <c r="D46" s="276">
        <f>SUM('Vital Stats'!C260:C261)</f>
        <v>86377</v>
      </c>
      <c r="E46" s="276">
        <f>SUM('Vital Stats'!D260:D261)</f>
        <v>85177</v>
      </c>
      <c r="F46" s="276">
        <f>SUM('Vital Stats'!E260:E261)</f>
        <v>83622</v>
      </c>
      <c r="G46" s="276"/>
      <c r="H46" s="230">
        <f>'Age Group Deaths'!D89</f>
        <v>546</v>
      </c>
      <c r="I46" s="230">
        <f>'Age Group Deaths'!E89</f>
        <v>533</v>
      </c>
      <c r="J46" s="230">
        <f>P56</f>
        <v>0</v>
      </c>
      <c r="L46" s="294">
        <f t="shared" si="13"/>
        <v>632.11271519038633</v>
      </c>
      <c r="M46" s="294">
        <f t="shared" si="14"/>
        <v>625.75577914225664</v>
      </c>
      <c r="N46" s="294">
        <f t="shared" si="15"/>
        <v>0</v>
      </c>
      <c r="P46" s="178"/>
    </row>
    <row r="47" spans="1:17" x14ac:dyDescent="0.25">
      <c r="B47" s="226" t="s">
        <v>52</v>
      </c>
      <c r="C47" s="226" t="s">
        <v>163</v>
      </c>
      <c r="D47" s="276">
        <f>SUM('Vital Stats'!C262:C263)</f>
        <v>82984</v>
      </c>
      <c r="E47" s="276">
        <f>SUM('Vital Stats'!D262:D263)</f>
        <v>84645</v>
      </c>
      <c r="F47" s="276">
        <f>SUM('Vital Stats'!E262:E263)</f>
        <v>85665</v>
      </c>
      <c r="G47" s="276"/>
      <c r="H47" s="230">
        <f>'Age Group Deaths'!D92</f>
        <v>1216</v>
      </c>
      <c r="I47" s="230">
        <f>'Age Group Deaths'!E92</f>
        <v>1226</v>
      </c>
      <c r="J47" s="230">
        <f t="shared" ref="J47:J53" si="16">P59</f>
        <v>0</v>
      </c>
      <c r="L47" s="294">
        <f t="shared" si="13"/>
        <v>1465.3427166682734</v>
      </c>
      <c r="M47" s="294">
        <f t="shared" si="14"/>
        <v>1448.4021501565362</v>
      </c>
      <c r="N47" s="294">
        <f t="shared" si="15"/>
        <v>0</v>
      </c>
    </row>
    <row r="48" spans="1:17" x14ac:dyDescent="0.25">
      <c r="B48" s="226" t="s">
        <v>51</v>
      </c>
      <c r="C48" s="226" t="s">
        <v>154</v>
      </c>
      <c r="D48" s="276">
        <f>'Vital Stats'!C264</f>
        <v>32812</v>
      </c>
      <c r="E48" s="276">
        <f>'Vital Stats'!D264</f>
        <v>33312</v>
      </c>
      <c r="F48" s="276">
        <f>'Vital Stats'!E264</f>
        <v>34017</v>
      </c>
      <c r="G48" s="276"/>
      <c r="H48">
        <f>'Age Group Deaths'!D93</f>
        <v>868</v>
      </c>
      <c r="I48" s="224">
        <f>'Age Group Deaths'!E93</f>
        <v>839</v>
      </c>
      <c r="J48" s="224">
        <f t="shared" si="16"/>
        <v>0</v>
      </c>
      <c r="L48" s="294">
        <f t="shared" si="13"/>
        <v>2645.3736437888579</v>
      </c>
      <c r="M48" s="294">
        <f t="shared" si="14"/>
        <v>2518.611911623439</v>
      </c>
      <c r="N48" s="294">
        <f t="shared" si="15"/>
        <v>0</v>
      </c>
      <c r="P48" s="178"/>
    </row>
    <row r="49" spans="1:16" x14ac:dyDescent="0.25">
      <c r="B49" s="226" t="s">
        <v>50</v>
      </c>
      <c r="C49" s="226" t="s">
        <v>155</v>
      </c>
      <c r="D49" s="276">
        <f>'Vital Stats'!C265</f>
        <v>23489</v>
      </c>
      <c r="E49" s="276">
        <f>'Vital Stats'!D265</f>
        <v>25269</v>
      </c>
      <c r="F49" s="276">
        <f>'Vital Stats'!E265</f>
        <v>26730</v>
      </c>
      <c r="G49" s="276"/>
      <c r="H49" s="224">
        <f>'Age Group Deaths'!D94</f>
        <v>1010</v>
      </c>
      <c r="I49" s="224">
        <f>'Age Group Deaths'!E94</f>
        <v>1069</v>
      </c>
      <c r="J49" s="224">
        <f t="shared" si="16"/>
        <v>0</v>
      </c>
      <c r="L49" s="294">
        <f t="shared" si="13"/>
        <v>4299.8850525778025</v>
      </c>
      <c r="M49" s="294">
        <f t="shared" si="14"/>
        <v>4230.4800348252802</v>
      </c>
      <c r="N49" s="294">
        <f t="shared" si="15"/>
        <v>0</v>
      </c>
      <c r="P49" s="178"/>
    </row>
    <row r="50" spans="1:16" x14ac:dyDescent="0.25">
      <c r="B50" s="238" t="s">
        <v>49</v>
      </c>
      <c r="C50" s="238" t="s">
        <v>156</v>
      </c>
      <c r="D50" s="276">
        <f>'Vital Stats'!C266</f>
        <v>17693</v>
      </c>
      <c r="E50" s="276">
        <f>'Vital Stats'!D266</f>
        <v>18237</v>
      </c>
      <c r="F50" s="276">
        <f>'Vital Stats'!E266</f>
        <v>18944</v>
      </c>
      <c r="G50" s="276"/>
      <c r="H50" s="224">
        <f>'Age Group Deaths'!D95</f>
        <v>1117</v>
      </c>
      <c r="I50" s="224">
        <f>'Age Group Deaths'!E95</f>
        <v>1107</v>
      </c>
      <c r="J50" s="224">
        <f t="shared" si="16"/>
        <v>0</v>
      </c>
      <c r="L50" s="294">
        <f t="shared" si="13"/>
        <v>6313.2312213869891</v>
      </c>
      <c r="M50" s="294">
        <f t="shared" si="14"/>
        <v>6070.0773153479186</v>
      </c>
      <c r="N50" s="294">
        <f t="shared" si="15"/>
        <v>0</v>
      </c>
    </row>
    <row r="51" spans="1:16" x14ac:dyDescent="0.25">
      <c r="B51" s="238" t="s">
        <v>48</v>
      </c>
      <c r="C51" s="238" t="s">
        <v>157</v>
      </c>
      <c r="D51" s="276">
        <f>'Vital Stats'!C267</f>
        <v>14084</v>
      </c>
      <c r="E51" s="276">
        <f>'Vital Stats'!D267</f>
        <v>13922</v>
      </c>
      <c r="F51" s="276">
        <f>'Vital Stats'!E267</f>
        <v>14029</v>
      </c>
      <c r="G51" s="276"/>
      <c r="H51" s="224">
        <f>'Age Group Deaths'!D96</f>
        <v>1343</v>
      </c>
      <c r="I51" s="224">
        <f>'Age Group Deaths'!E96</f>
        <v>1445</v>
      </c>
      <c r="J51" s="224">
        <f t="shared" si="16"/>
        <v>0</v>
      </c>
      <c r="L51" s="294">
        <f t="shared" si="13"/>
        <v>9535.6432831581933</v>
      </c>
      <c r="M51" s="294">
        <f t="shared" si="14"/>
        <v>10379.255854043959</v>
      </c>
      <c r="N51" s="294">
        <f t="shared" si="15"/>
        <v>0</v>
      </c>
    </row>
    <row r="52" spans="1:16" x14ac:dyDescent="0.25">
      <c r="B52" s="238" t="s">
        <v>47</v>
      </c>
      <c r="C52" s="238" t="s">
        <v>158</v>
      </c>
      <c r="D52" s="276">
        <f>'Vital Stats'!C268</f>
        <v>10621</v>
      </c>
      <c r="E52" s="276">
        <f>'Vital Stats'!D268</f>
        <v>10641</v>
      </c>
      <c r="F52" s="276">
        <f>'Vital Stats'!E268</f>
        <v>10492</v>
      </c>
      <c r="G52" s="276"/>
      <c r="H52" s="224">
        <f>'Age Group Deaths'!D97</f>
        <v>1598</v>
      </c>
      <c r="I52" s="224">
        <f>'Age Group Deaths'!E97</f>
        <v>1677</v>
      </c>
      <c r="J52" s="224">
        <f t="shared" si="16"/>
        <v>0</v>
      </c>
      <c r="L52" s="294">
        <f t="shared" si="13"/>
        <v>15045.664250070615</v>
      </c>
      <c r="M52" s="294">
        <f t="shared" si="14"/>
        <v>15759.797011559065</v>
      </c>
      <c r="N52" s="294">
        <f t="shared" si="15"/>
        <v>0</v>
      </c>
      <c r="P52" s="178"/>
    </row>
    <row r="53" spans="1:16" x14ac:dyDescent="0.25">
      <c r="B53" s="238" t="s">
        <v>46</v>
      </c>
      <c r="C53" s="238" t="s">
        <v>164</v>
      </c>
      <c r="D53" s="276">
        <f>SUM('Vital Stats'!C269:C271)</f>
        <v>8520</v>
      </c>
      <c r="E53" s="276">
        <f>SUM('Vital Stats'!D269:D271)</f>
        <v>8619</v>
      </c>
      <c r="F53" s="276">
        <f>SUM('Vital Stats'!E269:E271)</f>
        <v>8729</v>
      </c>
      <c r="G53" s="276"/>
      <c r="H53" s="224">
        <f>'Age Group Deaths'!D98</f>
        <v>2299</v>
      </c>
      <c r="I53" s="224">
        <f>'Age Group Deaths'!E98</f>
        <v>2403</v>
      </c>
      <c r="J53" s="224">
        <f t="shared" si="16"/>
        <v>0</v>
      </c>
      <c r="L53" s="294">
        <f t="shared" si="13"/>
        <v>26983.568075117371</v>
      </c>
      <c r="M53" s="294">
        <f t="shared" si="14"/>
        <v>27880.264531848243</v>
      </c>
      <c r="N53" s="294">
        <f t="shared" si="15"/>
        <v>0</v>
      </c>
    </row>
    <row r="54" spans="1:16" x14ac:dyDescent="0.25">
      <c r="P54" s="178"/>
    </row>
    <row r="55" spans="1:16" ht="20.25" thickBot="1" x14ac:dyDescent="0.35">
      <c r="A55" s="225" t="s">
        <v>11</v>
      </c>
      <c r="B55" s="226" t="s">
        <v>54</v>
      </c>
      <c r="C55" s="226" t="s">
        <v>161</v>
      </c>
      <c r="D55" s="276">
        <f>SUM('Vital Stats'!C316:C320)</f>
        <v>4634369</v>
      </c>
      <c r="E55" s="276">
        <f>SUM('Vital Stats'!D316:D320)</f>
        <v>4712594</v>
      </c>
      <c r="F55" s="276">
        <f>SUM('Vital Stats'!E316:E320)</f>
        <v>4841528</v>
      </c>
      <c r="G55" s="276"/>
      <c r="H55" s="230">
        <f>'Age Group Deaths'!D105</f>
        <v>3334</v>
      </c>
      <c r="I55" s="230">
        <f>'Age Group Deaths'!E105</f>
        <v>3670</v>
      </c>
      <c r="J55" s="230">
        <f>'Age Group Deaths'!F105</f>
        <v>0</v>
      </c>
      <c r="L55" s="294">
        <f t="shared" ref="L55:L63" si="17">(H55/D55)*100000</f>
        <v>71.94075396240568</v>
      </c>
      <c r="M55" s="294">
        <f t="shared" ref="M55:M63" si="18">(I55/E55)*100000</f>
        <v>77.876430687642511</v>
      </c>
      <c r="N55" s="294">
        <f t="shared" ref="N55:N63" si="19">(J55/F55)*100000</f>
        <v>0</v>
      </c>
      <c r="P55" s="178"/>
    </row>
    <row r="56" spans="1:16" ht="15.75" thickTop="1" x14ac:dyDescent="0.25">
      <c r="B56" s="226" t="s">
        <v>53</v>
      </c>
      <c r="C56" s="226" t="s">
        <v>162</v>
      </c>
      <c r="D56" s="276">
        <f>SUM('Vital Stats'!C321:C322)</f>
        <v>2036191</v>
      </c>
      <c r="E56" s="276">
        <f>SUM('Vital Stats'!D321:D322)</f>
        <v>2006557</v>
      </c>
      <c r="F56" s="276">
        <f>SUM('Vital Stats'!E321:E322)</f>
        <v>1968620</v>
      </c>
      <c r="G56" s="276"/>
      <c r="H56" s="230">
        <f>'Age Group Deaths'!D108</f>
        <v>4739</v>
      </c>
      <c r="I56" s="230">
        <f>'Age Group Deaths'!E108</f>
        <v>4594</v>
      </c>
      <c r="J56" s="230">
        <f>'Age Group Deaths'!F108</f>
        <v>0</v>
      </c>
      <c r="L56" s="294">
        <f t="shared" si="17"/>
        <v>232.73848082031597</v>
      </c>
      <c r="M56" s="294">
        <f t="shared" si="18"/>
        <v>228.94938942676436</v>
      </c>
      <c r="N56" s="294">
        <f t="shared" si="19"/>
        <v>0</v>
      </c>
    </row>
    <row r="57" spans="1:16" x14ac:dyDescent="0.25">
      <c r="B57" s="226" t="s">
        <v>52</v>
      </c>
      <c r="C57" s="226" t="s">
        <v>163</v>
      </c>
      <c r="D57" s="276">
        <f>SUM('Vital Stats'!C323:C324)</f>
        <v>1864176</v>
      </c>
      <c r="E57" s="276">
        <f>SUM('Vital Stats'!D323:D324)</f>
        <v>1913753</v>
      </c>
      <c r="F57" s="276">
        <f>SUM('Vital Stats'!E323:E324)</f>
        <v>1962942</v>
      </c>
      <c r="G57" s="276"/>
      <c r="H57" s="230">
        <f>'Age Group Deaths'!D111</f>
        <v>10826</v>
      </c>
      <c r="I57" s="230">
        <f>'Age Group Deaths'!E111</f>
        <v>10990</v>
      </c>
      <c r="J57" s="230">
        <f>'Age Group Deaths'!F111</f>
        <v>0</v>
      </c>
      <c r="L57" s="294">
        <f t="shared" si="17"/>
        <v>580.73915767609924</v>
      </c>
      <c r="M57" s="294">
        <f t="shared" si="18"/>
        <v>574.26428593449623</v>
      </c>
      <c r="N57" s="294">
        <f t="shared" si="19"/>
        <v>0</v>
      </c>
      <c r="P57" s="178"/>
    </row>
    <row r="58" spans="1:16" x14ac:dyDescent="0.25">
      <c r="B58" s="226" t="s">
        <v>51</v>
      </c>
      <c r="C58" s="226" t="s">
        <v>154</v>
      </c>
      <c r="D58" s="276">
        <f>'Vital Stats'!C325</f>
        <v>739710</v>
      </c>
      <c r="E58" s="276">
        <f>'Vital Stats'!D325</f>
        <v>745418</v>
      </c>
      <c r="F58" s="276">
        <f>'Vital Stats'!E325</f>
        <v>757793</v>
      </c>
      <c r="G58" s="276"/>
      <c r="H58" s="230">
        <f>'Age Group Deaths'!D112</f>
        <v>8006</v>
      </c>
      <c r="I58" s="230">
        <f>'Age Group Deaths'!E112</f>
        <v>7883</v>
      </c>
      <c r="J58" s="230">
        <f>'Age Group Deaths'!F112</f>
        <v>0</v>
      </c>
      <c r="L58" s="294">
        <f t="shared" si="17"/>
        <v>1082.3160427735193</v>
      </c>
      <c r="M58" s="294">
        <f t="shared" si="18"/>
        <v>1057.5274543947153</v>
      </c>
      <c r="N58" s="294">
        <f t="shared" si="19"/>
        <v>0</v>
      </c>
    </row>
    <row r="59" spans="1:16" x14ac:dyDescent="0.25">
      <c r="B59" s="226" t="s">
        <v>50</v>
      </c>
      <c r="C59" s="226" t="s">
        <v>155</v>
      </c>
      <c r="D59" s="276">
        <f>'Vital Stats'!C326</f>
        <v>534238</v>
      </c>
      <c r="E59" s="276">
        <f>'Vital Stats'!D326</f>
        <v>578472</v>
      </c>
      <c r="F59" s="276">
        <f>'Vital Stats'!E326</f>
        <v>613928</v>
      </c>
      <c r="G59" s="276"/>
      <c r="H59" s="230">
        <f>'Age Group Deaths'!D113</f>
        <v>9283</v>
      </c>
      <c r="I59" s="230">
        <f>'Age Group Deaths'!E113</f>
        <v>10015</v>
      </c>
      <c r="J59" s="230">
        <f>'Age Group Deaths'!F113</f>
        <v>0</v>
      </c>
      <c r="L59" s="294">
        <f t="shared" si="17"/>
        <v>1737.6150704367717</v>
      </c>
      <c r="M59" s="294">
        <f t="shared" si="18"/>
        <v>1731.2851788850628</v>
      </c>
      <c r="N59" s="294">
        <f t="shared" si="19"/>
        <v>0</v>
      </c>
      <c r="P59" s="178"/>
    </row>
    <row r="60" spans="1:16" x14ac:dyDescent="0.25">
      <c r="B60" s="238" t="s">
        <v>49</v>
      </c>
      <c r="C60" s="238" t="s">
        <v>156</v>
      </c>
      <c r="D60" s="276">
        <f>'Vital Stats'!C327</f>
        <v>393567</v>
      </c>
      <c r="E60" s="276">
        <f>'Vital Stats'!D327</f>
        <v>408442</v>
      </c>
      <c r="F60" s="276">
        <f>'Vital Stats'!E327</f>
        <v>426449</v>
      </c>
      <c r="G60" s="276"/>
      <c r="H60" s="230">
        <f>'Age Group Deaths'!D114</f>
        <v>10978</v>
      </c>
      <c r="I60" s="230">
        <f>'Age Group Deaths'!E114</f>
        <v>11194</v>
      </c>
      <c r="J60" s="230">
        <f>'Age Group Deaths'!F114</f>
        <v>0</v>
      </c>
      <c r="L60" s="294">
        <f t="shared" si="17"/>
        <v>2789.359880274515</v>
      </c>
      <c r="M60" s="294">
        <f t="shared" si="18"/>
        <v>2740.6584043756516</v>
      </c>
      <c r="N60" s="294">
        <f t="shared" si="19"/>
        <v>0</v>
      </c>
      <c r="P60" s="178"/>
    </row>
    <row r="61" spans="1:16" x14ac:dyDescent="0.25">
      <c r="B61" s="238" t="s">
        <v>48</v>
      </c>
      <c r="C61" s="238" t="s">
        <v>157</v>
      </c>
      <c r="D61" s="276">
        <f>'Vital Stats'!C328</f>
        <v>290923</v>
      </c>
      <c r="E61" s="276">
        <f>'Vital Stats'!D328</f>
        <v>295779</v>
      </c>
      <c r="F61" s="276">
        <f>'Vital Stats'!E328</f>
        <v>302369</v>
      </c>
      <c r="G61" s="276"/>
      <c r="H61" s="230">
        <f>'Age Group Deaths'!D115</f>
        <v>14116</v>
      </c>
      <c r="I61" s="230">
        <f>'Age Group Deaths'!E115</f>
        <v>14509</v>
      </c>
      <c r="J61" s="230">
        <f>'Age Group Deaths'!F115</f>
        <v>0</v>
      </c>
      <c r="L61" s="294">
        <f t="shared" si="17"/>
        <v>4852.1430069124817</v>
      </c>
      <c r="M61" s="294">
        <f t="shared" si="18"/>
        <v>4905.3516307783848</v>
      </c>
      <c r="N61" s="294">
        <f t="shared" si="19"/>
        <v>0</v>
      </c>
      <c r="P61" s="178"/>
    </row>
    <row r="62" spans="1:16" x14ac:dyDescent="0.25">
      <c r="B62" s="238" t="s">
        <v>47</v>
      </c>
      <c r="C62" s="238" t="s">
        <v>158</v>
      </c>
      <c r="D62" s="276">
        <f>'Vital Stats'!C329</f>
        <v>188834</v>
      </c>
      <c r="E62" s="276">
        <f>'Vital Stats'!D329</f>
        <v>193892</v>
      </c>
      <c r="F62" s="276">
        <f>'Vital Stats'!E329</f>
        <v>198414</v>
      </c>
      <c r="G62" s="276"/>
      <c r="H62" s="230">
        <f>'Age Group Deaths'!D116</f>
        <v>16507</v>
      </c>
      <c r="I62" s="230">
        <f>'Age Group Deaths'!E116</f>
        <v>17009</v>
      </c>
      <c r="J62" s="230">
        <f>'Age Group Deaths'!F116</f>
        <v>0</v>
      </c>
      <c r="L62" s="294">
        <f t="shared" si="17"/>
        <v>8741.5401887371972</v>
      </c>
      <c r="M62" s="294">
        <f t="shared" si="18"/>
        <v>8772.409382542859</v>
      </c>
      <c r="N62" s="294">
        <f t="shared" si="19"/>
        <v>0</v>
      </c>
      <c r="P62" s="178"/>
    </row>
    <row r="63" spans="1:16" x14ac:dyDescent="0.25">
      <c r="B63" s="238" t="s">
        <v>46</v>
      </c>
      <c r="C63" s="238" t="s">
        <v>164</v>
      </c>
      <c r="D63" s="276">
        <f>SUM('Vital Stats'!C330:C332)</f>
        <v>113952</v>
      </c>
      <c r="E63" s="276">
        <f>SUM('Vital Stats'!D330:D332)</f>
        <v>120096</v>
      </c>
      <c r="F63" s="276">
        <f>SUM('Vital Stats'!E330:E332)</f>
        <v>125865</v>
      </c>
      <c r="G63" s="276"/>
      <c r="H63" s="230">
        <f>'Age Group Deaths'!D117</f>
        <v>20514</v>
      </c>
      <c r="I63" s="230">
        <f>'Age Group Deaths'!E117</f>
        <v>22308</v>
      </c>
      <c r="J63" s="230">
        <f>'Age Group Deaths'!F117</f>
        <v>0</v>
      </c>
      <c r="L63" s="294">
        <f t="shared" si="17"/>
        <v>18002.316764953666</v>
      </c>
      <c r="M63" s="294">
        <f t="shared" si="18"/>
        <v>18575.139888089529</v>
      </c>
      <c r="N63" s="294">
        <f t="shared" si="19"/>
        <v>0</v>
      </c>
      <c r="P63" s="178"/>
    </row>
    <row r="64" spans="1:16" x14ac:dyDescent="0.25">
      <c r="P64" s="178"/>
    </row>
    <row r="65" spans="1:16" ht="20.25" thickBot="1" x14ac:dyDescent="0.35">
      <c r="A65" s="225" t="s">
        <v>0</v>
      </c>
      <c r="B65" s="226" t="s">
        <v>54</v>
      </c>
      <c r="C65" s="226" t="s">
        <v>161</v>
      </c>
      <c r="D65" s="276">
        <f>SUM('Vital Stats'!C377:C381)</f>
        <v>2660010</v>
      </c>
      <c r="E65" s="276">
        <f>SUM('Vital Stats'!D377:D381)</f>
        <v>2681934</v>
      </c>
      <c r="F65" s="276">
        <f>SUM('Vital Stats'!E377:E381)</f>
        <v>2715033</v>
      </c>
      <c r="G65" s="276"/>
      <c r="H65" s="230">
        <f>'Age Group Deaths'!D124</f>
        <v>1506</v>
      </c>
      <c r="I65" s="230">
        <f>'Age Group Deaths'!E124</f>
        <v>1434</v>
      </c>
      <c r="J65" s="230">
        <f>'Age Group Deaths'!F124</f>
        <v>0</v>
      </c>
      <c r="L65" s="294">
        <f t="shared" ref="L65:L73" si="20">(H65/D65)*100000</f>
        <v>56.616328510043196</v>
      </c>
      <c r="M65" s="294">
        <f t="shared" ref="M65:M73" si="21">(I65/E65)*100000</f>
        <v>53.468877310179892</v>
      </c>
      <c r="N65" s="294">
        <f t="shared" ref="N65:N73" si="22">(J65/F65)*100000</f>
        <v>0</v>
      </c>
      <c r="P65" s="178"/>
    </row>
    <row r="66" spans="1:16" ht="15.75" thickTop="1" x14ac:dyDescent="0.25">
      <c r="B66" s="226" t="s">
        <v>53</v>
      </c>
      <c r="C66" s="226" t="s">
        <v>162</v>
      </c>
      <c r="D66" s="276">
        <f>SUM('Vital Stats'!C382:C383)</f>
        <v>1161851</v>
      </c>
      <c r="E66" s="276">
        <f>SUM('Vital Stats'!D382:D383)</f>
        <v>1134490</v>
      </c>
      <c r="F66" s="276">
        <f>SUM('Vital Stats'!E382:E383)</f>
        <v>1107666</v>
      </c>
      <c r="G66" s="276"/>
      <c r="H66" s="230">
        <f>'Age Group Deaths'!D127</f>
        <v>2574</v>
      </c>
      <c r="I66" s="230">
        <f>'Age Group Deaths'!E127</f>
        <v>2331</v>
      </c>
      <c r="J66" s="230">
        <f>'Age Group Deaths'!F127</f>
        <v>0</v>
      </c>
      <c r="L66" s="294">
        <f t="shared" si="20"/>
        <v>221.54303779056005</v>
      </c>
      <c r="M66" s="294">
        <f t="shared" si="21"/>
        <v>205.46677361633863</v>
      </c>
      <c r="N66" s="294">
        <f t="shared" si="22"/>
        <v>0</v>
      </c>
      <c r="P66" s="178"/>
    </row>
    <row r="67" spans="1:16" x14ac:dyDescent="0.25">
      <c r="B67" s="226" t="s">
        <v>52</v>
      </c>
      <c r="C67" s="226" t="s">
        <v>163</v>
      </c>
      <c r="D67" s="276">
        <f>SUM('Vital Stats'!C384:C385)</f>
        <v>1205689</v>
      </c>
      <c r="E67" s="276">
        <f>SUM('Vital Stats'!D384:D385)</f>
        <v>1223877</v>
      </c>
      <c r="F67" s="276">
        <f>SUM('Vital Stats'!E384:E385)</f>
        <v>1241025</v>
      </c>
      <c r="G67" s="276"/>
      <c r="H67" s="230">
        <f>'Age Group Deaths'!D130</f>
        <v>6808</v>
      </c>
      <c r="I67" s="230">
        <f>'Age Group Deaths'!E130</f>
        <v>6749</v>
      </c>
      <c r="J67" s="230">
        <f>'Age Group Deaths'!F130</f>
        <v>0</v>
      </c>
      <c r="L67" s="294">
        <f t="shared" si="20"/>
        <v>564.65639149067465</v>
      </c>
      <c r="M67" s="294">
        <f t="shared" si="21"/>
        <v>551.44430363508752</v>
      </c>
      <c r="N67" s="294">
        <f t="shared" si="22"/>
        <v>0</v>
      </c>
    </row>
    <row r="68" spans="1:16" x14ac:dyDescent="0.25">
      <c r="B68" s="226" t="s">
        <v>51</v>
      </c>
      <c r="C68" s="226" t="s">
        <v>154</v>
      </c>
      <c r="D68" s="276">
        <f>'Vital Stats'!C386</f>
        <v>482961</v>
      </c>
      <c r="E68" s="276">
        <f>'Vital Stats'!D386</f>
        <v>490774</v>
      </c>
      <c r="F68" s="276">
        <f>'Vital Stats'!E386</f>
        <v>500413</v>
      </c>
      <c r="G68" s="276"/>
      <c r="H68" s="230">
        <f>'Age Group Deaths'!D131</f>
        <v>5507</v>
      </c>
      <c r="I68" s="230">
        <f>'Age Group Deaths'!E131</f>
        <v>5327</v>
      </c>
      <c r="J68" s="230">
        <f>'Age Group Deaths'!F131</f>
        <v>0</v>
      </c>
      <c r="L68" s="294">
        <f t="shared" si="20"/>
        <v>1140.2577019676537</v>
      </c>
      <c r="M68" s="294">
        <f t="shared" si="21"/>
        <v>1085.4283234238162</v>
      </c>
      <c r="N68" s="294">
        <f t="shared" si="22"/>
        <v>0</v>
      </c>
    </row>
    <row r="69" spans="1:16" x14ac:dyDescent="0.25">
      <c r="B69" s="226" t="s">
        <v>50</v>
      </c>
      <c r="C69" s="226" t="s">
        <v>155</v>
      </c>
      <c r="D69" s="276">
        <f>'Vital Stats'!C387</f>
        <v>369265</v>
      </c>
      <c r="E69" s="276">
        <f>'Vital Stats'!D387</f>
        <v>390774</v>
      </c>
      <c r="F69" s="276">
        <f>'Vital Stats'!E387</f>
        <v>409289</v>
      </c>
      <c r="G69" s="276"/>
      <c r="H69" s="230">
        <f>'Age Group Deaths'!D132</f>
        <v>6483</v>
      </c>
      <c r="I69" s="230">
        <f>'Age Group Deaths'!E132</f>
        <v>6780</v>
      </c>
      <c r="J69" s="230">
        <f>'Age Group Deaths'!F132</f>
        <v>0</v>
      </c>
      <c r="L69" s="294">
        <f t="shared" si="20"/>
        <v>1755.6497366389992</v>
      </c>
      <c r="M69" s="294">
        <f t="shared" si="21"/>
        <v>1735.0181946598289</v>
      </c>
      <c r="N69" s="294">
        <f t="shared" si="22"/>
        <v>0</v>
      </c>
      <c r="P69" s="178"/>
    </row>
    <row r="70" spans="1:16" x14ac:dyDescent="0.25">
      <c r="B70" s="238" t="s">
        <v>49</v>
      </c>
      <c r="C70" s="238" t="s">
        <v>156</v>
      </c>
      <c r="D70" s="276">
        <f>'Vital Stats'!C388</f>
        <v>252546</v>
      </c>
      <c r="E70" s="276">
        <f>'Vital Stats'!D388</f>
        <v>265958</v>
      </c>
      <c r="F70" s="276">
        <f>'Vital Stats'!E388</f>
        <v>280955</v>
      </c>
      <c r="G70" s="276"/>
      <c r="H70" s="230">
        <f>'Age Group Deaths'!D133</f>
        <v>7654</v>
      </c>
      <c r="I70" s="230">
        <f>'Age Group Deaths'!E133</f>
        <v>7804</v>
      </c>
      <c r="J70" s="230">
        <f>'Age Group Deaths'!F133</f>
        <v>0</v>
      </c>
      <c r="L70" s="294">
        <f t="shared" si="20"/>
        <v>3030.7349948128262</v>
      </c>
      <c r="M70" s="294">
        <f t="shared" si="21"/>
        <v>2934.297896660375</v>
      </c>
      <c r="N70" s="294">
        <f t="shared" si="22"/>
        <v>0</v>
      </c>
      <c r="P70" s="178"/>
    </row>
    <row r="71" spans="1:16" x14ac:dyDescent="0.25">
      <c r="B71" s="238" t="s">
        <v>48</v>
      </c>
      <c r="C71" s="238" t="s">
        <v>157</v>
      </c>
      <c r="D71" s="276">
        <f>'Vital Stats'!C389</f>
        <v>183822</v>
      </c>
      <c r="E71" s="276">
        <f>'Vital Stats'!D389</f>
        <v>184296</v>
      </c>
      <c r="F71" s="276">
        <f>'Vital Stats'!E389</f>
        <v>186999</v>
      </c>
      <c r="G71" s="276"/>
      <c r="H71" s="230">
        <f>'Age Group Deaths'!D134</f>
        <v>9454</v>
      </c>
      <c r="I71" s="230">
        <f>'Age Group Deaths'!E134</f>
        <v>9355</v>
      </c>
      <c r="J71" s="230">
        <f>'Age Group Deaths'!F134</f>
        <v>0</v>
      </c>
      <c r="L71" s="294">
        <f t="shared" si="20"/>
        <v>5143.018789916332</v>
      </c>
      <c r="M71" s="294">
        <f t="shared" si="21"/>
        <v>5076.0732734296998</v>
      </c>
      <c r="N71" s="294">
        <f t="shared" si="22"/>
        <v>0</v>
      </c>
      <c r="P71" s="178"/>
    </row>
    <row r="72" spans="1:16" x14ac:dyDescent="0.25">
      <c r="B72" s="238" t="s">
        <v>47</v>
      </c>
      <c r="C72" s="238" t="s">
        <v>158</v>
      </c>
      <c r="D72" s="276">
        <f>'Vital Stats'!C390</f>
        <v>119161</v>
      </c>
      <c r="E72" s="276">
        <f>'Vital Stats'!D390</f>
        <v>123297</v>
      </c>
      <c r="F72" s="276">
        <f>'Vital Stats'!E390</f>
        <v>125698</v>
      </c>
      <c r="G72" s="276"/>
      <c r="H72" s="230">
        <f>'Age Group Deaths'!D135</f>
        <v>11172</v>
      </c>
      <c r="I72" s="230">
        <f>'Age Group Deaths'!E135</f>
        <v>92</v>
      </c>
      <c r="J72" s="230">
        <f>'Age Group Deaths'!F135</f>
        <v>0</v>
      </c>
      <c r="L72" s="294">
        <f t="shared" si="20"/>
        <v>9375.5507254890435</v>
      </c>
      <c r="M72" s="294">
        <f t="shared" si="21"/>
        <v>74.616576234620467</v>
      </c>
      <c r="N72" s="294">
        <f t="shared" si="22"/>
        <v>0</v>
      </c>
      <c r="P72" s="178"/>
    </row>
    <row r="73" spans="1:16" x14ac:dyDescent="0.25">
      <c r="B73" s="238" t="s">
        <v>46</v>
      </c>
      <c r="C73" s="238" t="s">
        <v>164</v>
      </c>
      <c r="D73" s="276">
        <f>SUM('Vital Stats'!C391:C393)</f>
        <v>69185</v>
      </c>
      <c r="E73" s="276">
        <f>SUM('Vital Stats'!D391:D393)</f>
        <v>72633</v>
      </c>
      <c r="F73" s="276">
        <f>SUM('Vital Stats'!E391:E393)</f>
        <v>75923</v>
      </c>
      <c r="G73" s="276"/>
      <c r="H73" s="230">
        <f>'Age Group Deaths'!D136</f>
        <v>13513</v>
      </c>
      <c r="I73" s="230">
        <f>'Age Group Deaths'!E136</f>
        <v>188.3</v>
      </c>
      <c r="J73" s="230">
        <f>'Age Group Deaths'!F136</f>
        <v>0</v>
      </c>
      <c r="L73" s="294">
        <f t="shared" si="20"/>
        <v>19531.690395316902</v>
      </c>
      <c r="M73" s="294">
        <f t="shared" si="21"/>
        <v>259.2485509341484</v>
      </c>
      <c r="N73" s="294">
        <f t="shared" si="22"/>
        <v>0</v>
      </c>
      <c r="P73" s="178"/>
    </row>
    <row r="74" spans="1:16" x14ac:dyDescent="0.25">
      <c r="P74" s="178"/>
    </row>
    <row r="75" spans="1:16" ht="20.25" thickBot="1" x14ac:dyDescent="0.35">
      <c r="A75" s="225" t="s">
        <v>135</v>
      </c>
      <c r="B75" s="226" t="s">
        <v>54</v>
      </c>
      <c r="C75" s="226" t="s">
        <v>161</v>
      </c>
      <c r="D75" s="276">
        <f>SUM('Vital Stats'!C438:C442)</f>
        <v>632893</v>
      </c>
      <c r="E75" s="276">
        <f>SUM('Vital Stats'!D438:D442)</f>
        <v>634816</v>
      </c>
      <c r="F75" s="276">
        <f>SUM('Vital Stats'!E438:E442)</f>
        <v>638191</v>
      </c>
      <c r="G75" s="276"/>
      <c r="H75" s="230">
        <f>SUM(H85+H95+H105+H115)</f>
        <v>691</v>
      </c>
      <c r="I75" s="230">
        <f t="shared" ref="I75:J75" si="23">SUM(I85+I95+I105+I115)</f>
        <v>662</v>
      </c>
      <c r="J75" s="230">
        <f t="shared" si="23"/>
        <v>0</v>
      </c>
      <c r="L75" s="294">
        <f t="shared" ref="L75:L83" si="24">(H75/D75)*100000</f>
        <v>109.1811728048817</v>
      </c>
      <c r="M75" s="294">
        <f t="shared" ref="M75:M83" si="25">(I75/E75)*100000</f>
        <v>104.28218570420407</v>
      </c>
      <c r="N75" s="294">
        <f t="shared" ref="N75:N83" si="26">(J75/F75)*100000</f>
        <v>0</v>
      </c>
      <c r="P75" s="178"/>
    </row>
    <row r="76" spans="1:16" ht="15.75" thickTop="1" x14ac:dyDescent="0.25">
      <c r="B76" s="226" t="s">
        <v>53</v>
      </c>
      <c r="C76" s="226" t="s">
        <v>162</v>
      </c>
      <c r="D76" s="276">
        <f>SUM('Vital Stats'!C443:C444)</f>
        <v>318830</v>
      </c>
      <c r="E76" s="276">
        <f>SUM('Vital Stats'!D443:D444)</f>
        <v>312315</v>
      </c>
      <c r="F76" s="276">
        <f>SUM('Vital Stats'!E443:E444)</f>
        <v>304728</v>
      </c>
      <c r="G76" s="276"/>
      <c r="H76" s="230">
        <f t="shared" ref="H76:J76" si="27">SUM(H86+H96+H106+H116)</f>
        <v>1007</v>
      </c>
      <c r="I76" s="230">
        <f t="shared" si="27"/>
        <v>1020</v>
      </c>
      <c r="J76" s="230">
        <f t="shared" si="27"/>
        <v>0</v>
      </c>
      <c r="L76" s="294">
        <f t="shared" si="24"/>
        <v>315.84229840353794</v>
      </c>
      <c r="M76" s="294">
        <f t="shared" si="25"/>
        <v>326.59334325920946</v>
      </c>
      <c r="N76" s="294">
        <f t="shared" si="26"/>
        <v>0</v>
      </c>
      <c r="P76" s="224"/>
    </row>
    <row r="77" spans="1:16" x14ac:dyDescent="0.25">
      <c r="B77" s="226" t="s">
        <v>52</v>
      </c>
      <c r="C77" s="226" t="s">
        <v>163</v>
      </c>
      <c r="D77" s="276">
        <f>SUM('Vital Stats'!C445:C446)</f>
        <v>335121</v>
      </c>
      <c r="E77" s="276">
        <f>SUM('Vital Stats'!D445:D446)</f>
        <v>339426</v>
      </c>
      <c r="F77" s="276">
        <f>SUM('Vital Stats'!E445:E446)</f>
        <v>342884</v>
      </c>
      <c r="G77" s="276"/>
      <c r="H77" s="230">
        <f t="shared" ref="H77:J77" si="28">SUM(H87+H97+H107+H117)</f>
        <v>2578</v>
      </c>
      <c r="I77" s="230">
        <f t="shared" si="28"/>
        <v>2655</v>
      </c>
      <c r="J77" s="230">
        <f t="shared" si="28"/>
        <v>0</v>
      </c>
      <c r="L77" s="294">
        <f t="shared" si="24"/>
        <v>769.27438149205807</v>
      </c>
      <c r="M77" s="294">
        <f t="shared" si="25"/>
        <v>782.20289547648088</v>
      </c>
      <c r="N77" s="294">
        <f t="shared" si="26"/>
        <v>0</v>
      </c>
    </row>
    <row r="78" spans="1:16" x14ac:dyDescent="0.25">
      <c r="B78" s="226" t="s">
        <v>51</v>
      </c>
      <c r="C78" s="226" t="s">
        <v>154</v>
      </c>
      <c r="D78" s="276">
        <f>'Vital Stats'!C447</f>
        <v>144411</v>
      </c>
      <c r="E78" s="276">
        <f>'Vital Stats'!D447</f>
        <v>144856</v>
      </c>
      <c r="F78" s="276">
        <f>'Vital Stats'!E447</f>
        <v>145947</v>
      </c>
      <c r="G78" s="276"/>
      <c r="H78" s="230">
        <f t="shared" ref="H78:J78" si="29">SUM(H88+H98+H108+H118)</f>
        <v>2121</v>
      </c>
      <c r="I78" s="230">
        <f t="shared" si="29"/>
        <v>2102</v>
      </c>
      <c r="J78" s="230">
        <f t="shared" si="29"/>
        <v>0</v>
      </c>
      <c r="L78" s="294">
        <f t="shared" si="24"/>
        <v>1468.7246816378254</v>
      </c>
      <c r="M78" s="294">
        <f t="shared" si="25"/>
        <v>1451.0962611144862</v>
      </c>
      <c r="N78" s="294">
        <f t="shared" si="26"/>
        <v>0</v>
      </c>
    </row>
    <row r="79" spans="1:16" x14ac:dyDescent="0.25">
      <c r="B79" s="226" t="s">
        <v>50</v>
      </c>
      <c r="C79" s="226" t="s">
        <v>155</v>
      </c>
      <c r="D79" s="276">
        <f>'Vital Stats'!C448</f>
        <v>101420</v>
      </c>
      <c r="E79" s="276">
        <f>'Vital Stats'!D448</f>
        <v>110254</v>
      </c>
      <c r="F79" s="276">
        <f>'Vital Stats'!E448</f>
        <v>117858</v>
      </c>
      <c r="G79" s="276"/>
      <c r="H79" s="230">
        <f t="shared" ref="H79:J79" si="30">SUM(H89+H99+H109+H119)</f>
        <v>2428</v>
      </c>
      <c r="I79" s="230">
        <f t="shared" si="30"/>
        <v>2650</v>
      </c>
      <c r="J79" s="230">
        <f t="shared" si="30"/>
        <v>0</v>
      </c>
      <c r="L79" s="294">
        <f t="shared" si="24"/>
        <v>2394.0051271938473</v>
      </c>
      <c r="M79" s="294">
        <f t="shared" si="25"/>
        <v>2403.5409146153429</v>
      </c>
      <c r="N79" s="294">
        <f t="shared" si="26"/>
        <v>0</v>
      </c>
    </row>
    <row r="80" spans="1:16" x14ac:dyDescent="0.25">
      <c r="B80" s="238" t="s">
        <v>49</v>
      </c>
      <c r="C80" s="238" t="s">
        <v>156</v>
      </c>
      <c r="D80" s="276">
        <f>'Vital Stats'!C449</f>
        <v>69955</v>
      </c>
      <c r="E80" s="276">
        <f>'Vital Stats'!D449</f>
        <v>72984</v>
      </c>
      <c r="F80" s="276">
        <f>'Vital Stats'!E449</f>
        <v>76582</v>
      </c>
      <c r="G80" s="276"/>
      <c r="H80" s="230">
        <f t="shared" ref="H80:J80" si="31">SUM(H90+H100+H110+H120)</f>
        <v>2672</v>
      </c>
      <c r="I80" s="230">
        <f t="shared" si="31"/>
        <v>2868</v>
      </c>
      <c r="J80" s="230">
        <f t="shared" si="31"/>
        <v>0</v>
      </c>
      <c r="L80" s="294">
        <f t="shared" si="24"/>
        <v>3819.5983132013439</v>
      </c>
      <c r="M80" s="294">
        <f t="shared" si="25"/>
        <v>3929.6284117066753</v>
      </c>
      <c r="N80" s="294">
        <f t="shared" si="26"/>
        <v>0</v>
      </c>
    </row>
    <row r="81" spans="1:17" x14ac:dyDescent="0.25">
      <c r="B81" s="238" t="s">
        <v>48</v>
      </c>
      <c r="C81" s="238" t="s">
        <v>157</v>
      </c>
      <c r="D81" s="276">
        <f>'Vital Stats'!C450</f>
        <v>48699</v>
      </c>
      <c r="E81" s="276">
        <f>'Vital Stats'!D450</f>
        <v>49532</v>
      </c>
      <c r="F81" s="276">
        <f>'Vital Stats'!E450</f>
        <v>50750</v>
      </c>
      <c r="G81" s="276"/>
      <c r="H81" s="230">
        <f t="shared" ref="H81:J81" si="32">SUM(H91+H101+H111+H121)</f>
        <v>3171</v>
      </c>
      <c r="I81" s="230">
        <f t="shared" si="32"/>
        <v>3378</v>
      </c>
      <c r="J81" s="230">
        <f t="shared" si="32"/>
        <v>0</v>
      </c>
      <c r="L81" s="294">
        <f t="shared" si="24"/>
        <v>6511.4273393704179</v>
      </c>
      <c r="M81" s="294">
        <f t="shared" si="25"/>
        <v>6819.8336428975217</v>
      </c>
      <c r="N81" s="294">
        <f t="shared" si="26"/>
        <v>0</v>
      </c>
      <c r="P81" s="178"/>
    </row>
    <row r="82" spans="1:17" x14ac:dyDescent="0.25">
      <c r="B82" s="238" t="s">
        <v>47</v>
      </c>
      <c r="C82" s="238" t="s">
        <v>158</v>
      </c>
      <c r="D82" s="276">
        <f>'Vital Stats'!C451</f>
        <v>29546</v>
      </c>
      <c r="E82" s="276">
        <f>'Vital Stats'!D451</f>
        <v>30508</v>
      </c>
      <c r="F82" s="276">
        <f>'Vital Stats'!E451</f>
        <v>31224</v>
      </c>
      <c r="G82" s="276"/>
      <c r="H82" s="230">
        <f t="shared" ref="H82:J82" si="33">SUM(H92+H102+H112+H122)</f>
        <v>3345</v>
      </c>
      <c r="I82" s="230">
        <f t="shared" si="33"/>
        <v>3565</v>
      </c>
      <c r="J82" s="230">
        <f t="shared" si="33"/>
        <v>0</v>
      </c>
      <c r="L82" s="294">
        <f t="shared" si="24"/>
        <v>11321.329452379341</v>
      </c>
      <c r="M82" s="294">
        <f t="shared" si="25"/>
        <v>11685.459551593025</v>
      </c>
      <c r="N82" s="294">
        <f t="shared" si="26"/>
        <v>0</v>
      </c>
      <c r="P82" s="178"/>
    </row>
    <row r="83" spans="1:17" x14ac:dyDescent="0.25">
      <c r="B83" s="238" t="s">
        <v>46</v>
      </c>
      <c r="C83" s="238" t="s">
        <v>164</v>
      </c>
      <c r="D83" s="276">
        <f>SUM('Vital Stats'!C452:C454)</f>
        <v>18916</v>
      </c>
      <c r="E83" s="276">
        <f>SUM('Vital Stats'!D452:D454)</f>
        <v>19356</v>
      </c>
      <c r="F83" s="276">
        <f>SUM('Vital Stats'!E452:E454)</f>
        <v>19872</v>
      </c>
      <c r="G83" s="276"/>
      <c r="H83" s="230">
        <f t="shared" ref="H83:J83" si="34">SUM(H93+H103+H113+H123)</f>
        <v>4098</v>
      </c>
      <c r="I83" s="230">
        <f t="shared" si="34"/>
        <v>4434</v>
      </c>
      <c r="J83" s="230">
        <f t="shared" si="34"/>
        <v>0</v>
      </c>
      <c r="L83" s="294">
        <f t="shared" si="24"/>
        <v>21664.199619369843</v>
      </c>
      <c r="M83" s="294">
        <f t="shared" si="25"/>
        <v>22907.625542467453</v>
      </c>
      <c r="N83" s="294">
        <f t="shared" si="26"/>
        <v>0</v>
      </c>
      <c r="P83" s="178"/>
    </row>
    <row r="84" spans="1:17" x14ac:dyDescent="0.25">
      <c r="P84" s="178"/>
    </row>
    <row r="85" spans="1:17" ht="20.25" thickBot="1" x14ac:dyDescent="0.35">
      <c r="A85" s="225" t="s">
        <v>12</v>
      </c>
      <c r="B85" s="226" t="s">
        <v>54</v>
      </c>
      <c r="C85" s="226" t="s">
        <v>161</v>
      </c>
      <c r="D85" s="276">
        <f>SUM('Vital Stats'!C499:C503)</f>
        <v>225315</v>
      </c>
      <c r="E85" s="276">
        <f>SUM('Vital Stats'!D499:D503)</f>
        <v>224348</v>
      </c>
      <c r="F85" s="276">
        <f>SUM('Vital Stats'!E499:E503)</f>
        <v>224046</v>
      </c>
      <c r="G85" s="276"/>
      <c r="H85" s="230">
        <f>'Age Group Deaths'!D143</f>
        <v>225</v>
      </c>
      <c r="I85" s="230">
        <f>'Age Group Deaths'!E143</f>
        <v>202</v>
      </c>
      <c r="J85" s="230">
        <f>'Age Group Deaths'!F143</f>
        <v>0</v>
      </c>
      <c r="L85" s="294">
        <f t="shared" ref="L85:L93" si="35">(H85/D85)*100000</f>
        <v>99.86019572598363</v>
      </c>
      <c r="M85" s="294">
        <f t="shared" ref="M85:M93" si="36">(I85/E85)*100000</f>
        <v>90.038689892488463</v>
      </c>
      <c r="N85" s="294">
        <f t="shared" ref="N85:N93" si="37">(J85/F85)*100000</f>
        <v>0</v>
      </c>
    </row>
    <row r="86" spans="1:17" ht="15.75" thickTop="1" x14ac:dyDescent="0.25">
      <c r="B86" s="226" t="s">
        <v>53</v>
      </c>
      <c r="C86" s="226" t="s">
        <v>162</v>
      </c>
      <c r="D86" s="276">
        <f>SUM('Vital Stats'!C504:C505)</f>
        <v>115205</v>
      </c>
      <c r="E86" s="276">
        <f>SUM('Vital Stats'!D504:D505)</f>
        <v>113005</v>
      </c>
      <c r="F86" s="276">
        <f>SUM('Vital Stats'!E504:E505)</f>
        <v>110456</v>
      </c>
      <c r="G86" s="276"/>
      <c r="H86" s="230">
        <f>'Age Group Deaths'!D146</f>
        <v>318</v>
      </c>
      <c r="I86" s="230">
        <f>'Age Group Deaths'!E146</f>
        <v>300</v>
      </c>
      <c r="J86" s="230">
        <f>'Age Group Deaths'!F146</f>
        <v>0</v>
      </c>
      <c r="L86" s="294">
        <f t="shared" si="35"/>
        <v>276.02968621153599</v>
      </c>
      <c r="M86" s="294">
        <f t="shared" si="36"/>
        <v>265.47497898323081</v>
      </c>
      <c r="N86" s="294">
        <f t="shared" si="37"/>
        <v>0</v>
      </c>
    </row>
    <row r="87" spans="1:17" x14ac:dyDescent="0.25">
      <c r="B87" s="226" t="s">
        <v>52</v>
      </c>
      <c r="C87" s="226" t="s">
        <v>163</v>
      </c>
      <c r="D87" s="276">
        <f>SUM('Vital Stats'!C506:C507)</f>
        <v>121570</v>
      </c>
      <c r="E87" s="276">
        <f>SUM('Vital Stats'!D506:D507)</f>
        <v>122882</v>
      </c>
      <c r="F87" s="276">
        <f>SUM('Vital Stats'!E506:E507)</f>
        <v>123916</v>
      </c>
      <c r="G87" s="276"/>
      <c r="H87" s="230">
        <f>'Age Group Deaths'!D149</f>
        <v>833</v>
      </c>
      <c r="I87" s="230">
        <f>'Age Group Deaths'!E149</f>
        <v>831</v>
      </c>
      <c r="J87" s="230">
        <f>'Age Group Deaths'!F149</f>
        <v>0</v>
      </c>
      <c r="L87" s="294">
        <f t="shared" si="35"/>
        <v>685.20194126840499</v>
      </c>
      <c r="M87" s="294">
        <f t="shared" si="36"/>
        <v>676.25852443807878</v>
      </c>
      <c r="N87" s="294">
        <f t="shared" si="37"/>
        <v>0</v>
      </c>
    </row>
    <row r="88" spans="1:17" x14ac:dyDescent="0.25">
      <c r="B88" s="226" t="s">
        <v>51</v>
      </c>
      <c r="C88" s="226" t="s">
        <v>154</v>
      </c>
      <c r="D88" s="276">
        <f>'Vital Stats'!C508</f>
        <v>52236</v>
      </c>
      <c r="E88" s="276">
        <f>'Vital Stats'!D508</f>
        <v>52559</v>
      </c>
      <c r="F88" s="276">
        <f>'Vital Stats'!E508</f>
        <v>53147</v>
      </c>
      <c r="G88" s="276"/>
      <c r="H88">
        <f>'Age Group Deaths'!D150</f>
        <v>691</v>
      </c>
      <c r="I88" s="224">
        <f>'Age Group Deaths'!E150</f>
        <v>676</v>
      </c>
      <c r="J88" s="224">
        <f>'Age Group Deaths'!F150</f>
        <v>0</v>
      </c>
      <c r="L88" s="294">
        <f t="shared" si="35"/>
        <v>1322.842484110575</v>
      </c>
      <c r="M88" s="294">
        <f t="shared" si="36"/>
        <v>1286.1736334405145</v>
      </c>
      <c r="N88" s="294">
        <f t="shared" si="37"/>
        <v>0</v>
      </c>
      <c r="Q88" s="178"/>
    </row>
    <row r="89" spans="1:17" x14ac:dyDescent="0.25">
      <c r="B89" s="226" t="s">
        <v>50</v>
      </c>
      <c r="C89" s="226" t="s">
        <v>155</v>
      </c>
      <c r="D89" s="276">
        <f>'Vital Stats'!C509</f>
        <v>36344</v>
      </c>
      <c r="E89" s="276">
        <f>'Vital Stats'!D509</f>
        <v>39500</v>
      </c>
      <c r="F89" s="276">
        <f>'Vital Stats'!E509</f>
        <v>42267</v>
      </c>
      <c r="G89" s="276"/>
      <c r="H89" s="224">
        <f>'Age Group Deaths'!D151</f>
        <v>729</v>
      </c>
      <c r="I89" s="224">
        <f>'Age Group Deaths'!E151</f>
        <v>833</v>
      </c>
      <c r="J89" s="224">
        <f>'Age Group Deaths'!F151</f>
        <v>0</v>
      </c>
      <c r="L89" s="294">
        <f t="shared" si="35"/>
        <v>2005.8331499009464</v>
      </c>
      <c r="M89" s="294">
        <f t="shared" si="36"/>
        <v>2108.8607594936711</v>
      </c>
      <c r="N89" s="294">
        <f t="shared" si="37"/>
        <v>0</v>
      </c>
      <c r="Q89" s="178"/>
    </row>
    <row r="90" spans="1:17" x14ac:dyDescent="0.25">
      <c r="B90" s="238" t="s">
        <v>49</v>
      </c>
      <c r="C90" s="238" t="s">
        <v>156</v>
      </c>
      <c r="D90" s="276">
        <f>'Vital Stats'!C510</f>
        <v>25281</v>
      </c>
      <c r="E90" s="276">
        <f>'Vital Stats'!D510</f>
        <v>26470</v>
      </c>
      <c r="F90" s="276">
        <f>'Vital Stats'!E510</f>
        <v>27755</v>
      </c>
      <c r="G90" s="276"/>
      <c r="H90" s="224">
        <f>'Age Group Deaths'!D152</f>
        <v>801</v>
      </c>
      <c r="I90" s="224">
        <f>'Age Group Deaths'!E152</f>
        <v>892</v>
      </c>
      <c r="J90" s="224">
        <f>'Age Group Deaths'!F152</f>
        <v>0</v>
      </c>
      <c r="L90" s="294">
        <f t="shared" si="35"/>
        <v>3168.3873264506947</v>
      </c>
      <c r="M90" s="294">
        <f t="shared" si="36"/>
        <v>3369.8526633925198</v>
      </c>
      <c r="N90" s="294">
        <f t="shared" si="37"/>
        <v>0</v>
      </c>
    </row>
    <row r="91" spans="1:17" x14ac:dyDescent="0.25">
      <c r="B91" s="238" t="s">
        <v>48</v>
      </c>
      <c r="C91" s="238" t="s">
        <v>157</v>
      </c>
      <c r="D91" s="276">
        <f>'Vital Stats'!C511</f>
        <v>17570</v>
      </c>
      <c r="E91" s="276">
        <f>'Vital Stats'!D511</f>
        <v>17713</v>
      </c>
      <c r="F91" s="276">
        <f>'Vital Stats'!E511</f>
        <v>18113</v>
      </c>
      <c r="G91" s="276"/>
      <c r="H91" s="224">
        <f>'Age Group Deaths'!D153</f>
        <v>1032</v>
      </c>
      <c r="I91" s="224">
        <f>'Age Group Deaths'!E153</f>
        <v>1028</v>
      </c>
      <c r="J91" s="224">
        <f>'Age Group Deaths'!F153</f>
        <v>0</v>
      </c>
      <c r="L91" s="294">
        <f t="shared" si="35"/>
        <v>5873.6482640865106</v>
      </c>
      <c r="M91" s="294">
        <f t="shared" si="36"/>
        <v>5803.6470388979851</v>
      </c>
      <c r="N91" s="294">
        <f t="shared" si="37"/>
        <v>0</v>
      </c>
    </row>
    <row r="92" spans="1:17" x14ac:dyDescent="0.25">
      <c r="B92" s="238" t="s">
        <v>47</v>
      </c>
      <c r="C92" s="238" t="s">
        <v>158</v>
      </c>
      <c r="D92" s="276">
        <f>'Vital Stats'!C512</f>
        <v>10692</v>
      </c>
      <c r="E92" s="276">
        <f>'Vital Stats'!D512</f>
        <v>11141</v>
      </c>
      <c r="F92" s="276">
        <f>'Vital Stats'!E512</f>
        <v>11427</v>
      </c>
      <c r="G92" s="276"/>
      <c r="H92" s="224">
        <f>'Age Group Deaths'!D154</f>
        <v>1091</v>
      </c>
      <c r="I92" s="224">
        <f>'Age Group Deaths'!E154</f>
        <v>1153</v>
      </c>
      <c r="J92" s="224">
        <f>'Age Group Deaths'!F154</f>
        <v>0</v>
      </c>
      <c r="L92" s="294">
        <f t="shared" si="35"/>
        <v>10203.890759446314</v>
      </c>
      <c r="M92" s="294">
        <f t="shared" si="36"/>
        <v>10349.160757562158</v>
      </c>
      <c r="N92" s="294">
        <f t="shared" si="37"/>
        <v>0</v>
      </c>
    </row>
    <row r="93" spans="1:17" x14ac:dyDescent="0.25">
      <c r="B93" s="238" t="s">
        <v>46</v>
      </c>
      <c r="C93" s="238" t="s">
        <v>164</v>
      </c>
      <c r="D93" s="276">
        <f>SUM('Vital Stats'!C513:C515)</f>
        <v>6986</v>
      </c>
      <c r="E93" s="276">
        <f>SUM('Vital Stats'!D513:D515)</f>
        <v>7137</v>
      </c>
      <c r="F93" s="276">
        <f>SUM('Vital Stats'!E513:E515)</f>
        <v>7322</v>
      </c>
      <c r="G93" s="276"/>
      <c r="H93" s="224">
        <f>'Age Group Deaths'!D155</f>
        <v>1380</v>
      </c>
      <c r="I93" s="224">
        <f>'Age Group Deaths'!E155</f>
        <v>1530</v>
      </c>
      <c r="J93" s="224">
        <f>'Age Group Deaths'!F155</f>
        <v>0</v>
      </c>
      <c r="L93" s="294">
        <f t="shared" si="35"/>
        <v>19753.79330088749</v>
      </c>
      <c r="M93" s="294">
        <f t="shared" si="36"/>
        <v>21437.578814627996</v>
      </c>
      <c r="N93" s="294">
        <f t="shared" si="37"/>
        <v>0</v>
      </c>
      <c r="Q93" s="178"/>
    </row>
    <row r="95" spans="1:17" ht="20.25" thickBot="1" x14ac:dyDescent="0.35">
      <c r="A95" s="225" t="s">
        <v>16</v>
      </c>
      <c r="B95" s="226" t="s">
        <v>54</v>
      </c>
      <c r="C95" s="226" t="s">
        <v>161</v>
      </c>
      <c r="D95" s="276">
        <f>SUM('Vital Stats'!C560:C564)</f>
        <v>43562</v>
      </c>
      <c r="E95" s="276">
        <f>SUM('Vital Stats'!D560:D564)</f>
        <v>45163</v>
      </c>
      <c r="F95" s="276">
        <f>SUM('Vital Stats'!E560:E564)</f>
        <v>46250</v>
      </c>
      <c r="G95" s="276"/>
      <c r="H95" s="230">
        <f>'Age Group Deaths'!D162</f>
        <v>26</v>
      </c>
      <c r="I95" s="230">
        <f>'Age Group Deaths'!E162</f>
        <v>28</v>
      </c>
      <c r="J95" s="230">
        <f>'Age Group Deaths'!F162</f>
        <v>0</v>
      </c>
      <c r="L95" s="294">
        <f t="shared" ref="L95:L103" si="38">(H95/D95)*100000</f>
        <v>59.685046600247922</v>
      </c>
      <c r="M95" s="294">
        <f t="shared" ref="M95:M103" si="39">(I95/E95)*100000</f>
        <v>61.997652945995618</v>
      </c>
      <c r="N95" s="294">
        <f t="shared" ref="N95:N103" si="40">(J95/F95)*100000</f>
        <v>0</v>
      </c>
      <c r="Q95" s="178"/>
    </row>
    <row r="96" spans="1:17" ht="15.75" thickTop="1" x14ac:dyDescent="0.25">
      <c r="B96" s="226" t="s">
        <v>53</v>
      </c>
      <c r="C96" s="226" t="s">
        <v>162</v>
      </c>
      <c r="D96" s="276">
        <f>SUM('Vital Stats'!C565:C566)</f>
        <v>21306</v>
      </c>
      <c r="E96" s="276">
        <f>SUM('Vital Stats'!D565:D566)</f>
        <v>21242</v>
      </c>
      <c r="F96" s="276">
        <f>SUM('Vital Stats'!E565:E566)</f>
        <v>20948</v>
      </c>
      <c r="G96" s="276"/>
      <c r="H96" s="230">
        <f>'Age Group Deaths'!D165</f>
        <v>61</v>
      </c>
      <c r="I96" s="230">
        <f>'Age Group Deaths'!E165</f>
        <v>58</v>
      </c>
      <c r="J96" s="230">
        <f>'Age Group Deaths'!F165</f>
        <v>0</v>
      </c>
      <c r="L96" s="294">
        <f t="shared" si="38"/>
        <v>286.30432741950625</v>
      </c>
      <c r="M96" s="294">
        <f t="shared" si="39"/>
        <v>273.04396949439791</v>
      </c>
      <c r="N96" s="294">
        <f t="shared" si="40"/>
        <v>0</v>
      </c>
    </row>
    <row r="97" spans="1:17" x14ac:dyDescent="0.25">
      <c r="B97" s="226" t="s">
        <v>52</v>
      </c>
      <c r="C97" s="226" t="s">
        <v>163</v>
      </c>
      <c r="D97" s="276">
        <f>SUM('Vital Stats'!C567:C568)</f>
        <v>22271</v>
      </c>
      <c r="E97" s="276">
        <f>SUM('Vital Stats'!D567:D568)</f>
        <v>22641</v>
      </c>
      <c r="F97" s="276">
        <f>SUM('Vital Stats'!E567:E568)</f>
        <v>22983</v>
      </c>
      <c r="G97" s="276"/>
      <c r="H97" s="230">
        <f>'Age Group Deaths'!D168</f>
        <v>112</v>
      </c>
      <c r="I97" s="230">
        <f>'Age Group Deaths'!E168</f>
        <v>147</v>
      </c>
      <c r="J97" s="230">
        <f>'Age Group Deaths'!F168</f>
        <v>0</v>
      </c>
      <c r="L97" s="294">
        <f t="shared" si="38"/>
        <v>502.89614296618925</v>
      </c>
      <c r="M97" s="294">
        <f t="shared" si="39"/>
        <v>649.26460845369024</v>
      </c>
      <c r="N97" s="294">
        <f t="shared" si="40"/>
        <v>0</v>
      </c>
    </row>
    <row r="98" spans="1:17" x14ac:dyDescent="0.25">
      <c r="B98" s="226" t="s">
        <v>51</v>
      </c>
      <c r="C98" s="226" t="s">
        <v>154</v>
      </c>
      <c r="D98" s="276">
        <f>'Vital Stats'!C569</f>
        <v>9944</v>
      </c>
      <c r="E98" s="276">
        <f>'Vital Stats'!D569</f>
        <v>9910</v>
      </c>
      <c r="F98" s="276">
        <f>'Vital Stats'!E569</f>
        <v>9856</v>
      </c>
      <c r="G98" s="276"/>
      <c r="H98">
        <f>'Age Group Deaths'!D169</f>
        <v>112</v>
      </c>
      <c r="I98" s="224">
        <f>'Age Group Deaths'!E169</f>
        <v>120</v>
      </c>
      <c r="J98" s="224">
        <f>'Age Group Deaths'!F169</f>
        <v>0</v>
      </c>
      <c r="L98" s="294">
        <f t="shared" si="38"/>
        <v>1126.3073209975864</v>
      </c>
      <c r="M98" s="294">
        <f t="shared" si="39"/>
        <v>1210.8980827447022</v>
      </c>
      <c r="N98" s="294">
        <f t="shared" si="40"/>
        <v>0</v>
      </c>
      <c r="Q98" s="178"/>
    </row>
    <row r="99" spans="1:17" x14ac:dyDescent="0.25">
      <c r="B99" s="226" t="s">
        <v>50</v>
      </c>
      <c r="C99" s="226" t="s">
        <v>155</v>
      </c>
      <c r="D99" s="276">
        <f>'Vital Stats'!C570</f>
        <v>6715</v>
      </c>
      <c r="E99" s="276">
        <f>'Vital Stats'!D570</f>
        <v>7480</v>
      </c>
      <c r="F99" s="276">
        <f>'Vital Stats'!E570</f>
        <v>8203</v>
      </c>
      <c r="G99" s="276"/>
      <c r="H99" s="224">
        <f>'Age Group Deaths'!D170</f>
        <v>128</v>
      </c>
      <c r="I99" s="224">
        <f>'Age Group Deaths'!E170</f>
        <v>138</v>
      </c>
      <c r="J99" s="224">
        <f>'Age Group Deaths'!F170</f>
        <v>0</v>
      </c>
      <c r="L99" s="294">
        <f t="shared" si="38"/>
        <v>1906.1801935964261</v>
      </c>
      <c r="M99" s="294">
        <f t="shared" si="39"/>
        <v>1844.9197860962565</v>
      </c>
      <c r="N99" s="294">
        <f t="shared" si="40"/>
        <v>0</v>
      </c>
      <c r="Q99" s="178"/>
    </row>
    <row r="100" spans="1:17" x14ac:dyDescent="0.25">
      <c r="B100" s="238" t="s">
        <v>49</v>
      </c>
      <c r="C100" s="238" t="s">
        <v>156</v>
      </c>
      <c r="D100" s="276">
        <f>'Vital Stats'!C571</f>
        <v>4686</v>
      </c>
      <c r="E100" s="276">
        <f>'Vital Stats'!D571</f>
        <v>4834</v>
      </c>
      <c r="F100" s="276">
        <f>'Vital Stats'!E571</f>
        <v>5018</v>
      </c>
      <c r="G100" s="276"/>
      <c r="H100" s="224">
        <f>'Age Group Deaths'!D171</f>
        <v>132</v>
      </c>
      <c r="I100" s="224">
        <f>'Age Group Deaths'!E171</f>
        <v>163</v>
      </c>
      <c r="J100" s="224">
        <f>'Age Group Deaths'!F171</f>
        <v>0</v>
      </c>
      <c r="L100" s="294">
        <f t="shared" si="38"/>
        <v>2816.9014084507044</v>
      </c>
      <c r="M100" s="294">
        <f t="shared" si="39"/>
        <v>3371.9486967314851</v>
      </c>
      <c r="N100" s="294">
        <f t="shared" si="40"/>
        <v>0</v>
      </c>
      <c r="Q100" s="178"/>
    </row>
    <row r="101" spans="1:17" x14ac:dyDescent="0.25">
      <c r="B101" s="238" t="s">
        <v>48</v>
      </c>
      <c r="C101" s="238" t="s">
        <v>157</v>
      </c>
      <c r="D101" s="276">
        <f>'Vital Stats'!C572</f>
        <v>3369</v>
      </c>
      <c r="E101" s="276">
        <f>'Vital Stats'!D572</f>
        <v>3471</v>
      </c>
      <c r="F101" s="276">
        <f>'Vital Stats'!E572</f>
        <v>3518</v>
      </c>
      <c r="G101" s="276"/>
      <c r="H101" s="224">
        <f>'Age Group Deaths'!D172</f>
        <v>154</v>
      </c>
      <c r="I101" s="224">
        <f>'Age Group Deaths'!E172</f>
        <v>201</v>
      </c>
      <c r="J101" s="224">
        <f>'Age Group Deaths'!F172</f>
        <v>0</v>
      </c>
      <c r="L101" s="294">
        <f t="shared" si="38"/>
        <v>4571.0893440189966</v>
      </c>
      <c r="M101" s="294">
        <f t="shared" si="39"/>
        <v>5790.8383751080382</v>
      </c>
      <c r="N101" s="294">
        <f t="shared" si="40"/>
        <v>0</v>
      </c>
      <c r="Q101" s="178"/>
    </row>
    <row r="102" spans="1:17" x14ac:dyDescent="0.25">
      <c r="B102" s="238" t="s">
        <v>47</v>
      </c>
      <c r="C102" s="238" t="s">
        <v>158</v>
      </c>
      <c r="D102" s="276">
        <f>'Vital Stats'!C573</f>
        <v>1902</v>
      </c>
      <c r="E102" s="276">
        <f>'Vital Stats'!D573</f>
        <v>1972</v>
      </c>
      <c r="F102" s="276">
        <f>'Vital Stats'!E573</f>
        <v>2068</v>
      </c>
      <c r="G102" s="276"/>
      <c r="H102" s="224">
        <f>'Age Group Deaths'!D173</f>
        <v>187</v>
      </c>
      <c r="I102" s="224">
        <f>'Age Group Deaths'!E173</f>
        <v>198</v>
      </c>
      <c r="J102" s="224">
        <f>'Age Group Deaths'!F173</f>
        <v>0</v>
      </c>
      <c r="L102" s="294">
        <f t="shared" si="38"/>
        <v>9831.7560462670881</v>
      </c>
      <c r="M102" s="294">
        <f t="shared" si="39"/>
        <v>10040.567951318459</v>
      </c>
      <c r="N102" s="294">
        <f t="shared" si="40"/>
        <v>0</v>
      </c>
      <c r="Q102" s="178"/>
    </row>
    <row r="103" spans="1:17" x14ac:dyDescent="0.25">
      <c r="B103" s="238" t="s">
        <v>46</v>
      </c>
      <c r="C103" s="238" t="s">
        <v>164</v>
      </c>
      <c r="D103" s="292">
        <f>SUM('Vital Stats'!C574:C576)</f>
        <v>1228</v>
      </c>
      <c r="E103" s="292">
        <f>SUM('Vital Stats'!D574:D576)</f>
        <v>1278</v>
      </c>
      <c r="F103" s="292">
        <f>SUM('Vital Stats'!E574:E576)</f>
        <v>1327</v>
      </c>
      <c r="G103" s="292"/>
      <c r="H103" s="224">
        <f>'Age Group Deaths'!D174</f>
        <v>224</v>
      </c>
      <c r="I103" s="224">
        <f>'Age Group Deaths'!E174</f>
        <v>255</v>
      </c>
      <c r="J103" s="224">
        <f>'Age Group Deaths'!F174</f>
        <v>0</v>
      </c>
      <c r="L103" s="294">
        <f t="shared" si="38"/>
        <v>18241.042345276874</v>
      </c>
      <c r="M103" s="294">
        <f t="shared" si="39"/>
        <v>19953.051643192488</v>
      </c>
      <c r="N103" s="294">
        <f t="shared" si="40"/>
        <v>0</v>
      </c>
      <c r="Q103" s="178"/>
    </row>
    <row r="105" spans="1:17" ht="20.25" thickBot="1" x14ac:dyDescent="0.35">
      <c r="A105" s="225" t="s">
        <v>13</v>
      </c>
      <c r="B105" s="226" t="s">
        <v>54</v>
      </c>
      <c r="C105" s="226" t="s">
        <v>161</v>
      </c>
      <c r="D105" s="276">
        <f>SUM('Vital Stats'!C621:C625)</f>
        <v>284886</v>
      </c>
      <c r="E105" s="276">
        <f>SUM('Vital Stats'!D621:D625)</f>
        <v>287636</v>
      </c>
      <c r="F105" s="276">
        <f>SUM('Vital Stats'!E621:E625)</f>
        <v>291922</v>
      </c>
      <c r="G105" s="276"/>
      <c r="H105" s="230">
        <f>'Age Group Deaths'!D181</f>
        <v>263</v>
      </c>
      <c r="I105" s="230">
        <f>'Age Group Deaths'!E181</f>
        <v>272</v>
      </c>
      <c r="J105" s="230">
        <f>'Age Group Deaths'!F181</f>
        <v>0</v>
      </c>
      <c r="L105" s="294">
        <f t="shared" ref="L105:L113" si="41">(H105/D105)*100000</f>
        <v>92.317628805908328</v>
      </c>
      <c r="M105" s="294">
        <f t="shared" ref="M105:M113" si="42">(I105/E105)*100000</f>
        <v>94.563962786299356</v>
      </c>
      <c r="N105" s="294">
        <f t="shared" ref="N105:N113" si="43">(J105/F105)*100000</f>
        <v>0</v>
      </c>
    </row>
    <row r="106" spans="1:17" ht="15.75" thickTop="1" x14ac:dyDescent="0.25">
      <c r="B106" s="226" t="s">
        <v>53</v>
      </c>
      <c r="C106" s="226" t="s">
        <v>162</v>
      </c>
      <c r="D106" s="276">
        <f>SUM('Vital Stats'!C626:C627)</f>
        <v>140133</v>
      </c>
      <c r="E106" s="276">
        <f>SUM('Vital Stats'!D626:D627)</f>
        <v>136448</v>
      </c>
      <c r="F106" s="276">
        <f>SUM('Vital Stats'!E626:E627)</f>
        <v>132602</v>
      </c>
      <c r="G106" s="276"/>
      <c r="H106" s="230">
        <f>'Age Group Deaths'!D184</f>
        <v>375</v>
      </c>
      <c r="I106" s="230">
        <f>'Age Group Deaths'!E184</f>
        <v>423</v>
      </c>
      <c r="J106" s="230">
        <f>'Age Group Deaths'!F184</f>
        <v>0</v>
      </c>
      <c r="L106" s="294">
        <f t="shared" si="41"/>
        <v>267.60292008306391</v>
      </c>
      <c r="M106" s="294">
        <f t="shared" si="42"/>
        <v>310.00820825515945</v>
      </c>
      <c r="N106" s="294">
        <f t="shared" si="43"/>
        <v>0</v>
      </c>
    </row>
    <row r="107" spans="1:17" x14ac:dyDescent="0.25">
      <c r="B107" s="226" t="s">
        <v>52</v>
      </c>
      <c r="C107" s="226" t="s">
        <v>163</v>
      </c>
      <c r="D107" s="276">
        <f>SUM('Vital Stats'!C628:C629)</f>
        <v>148176</v>
      </c>
      <c r="E107" s="276">
        <f>SUM('Vital Stats'!D628:D629)</f>
        <v>150687</v>
      </c>
      <c r="F107" s="276">
        <f>SUM('Vital Stats'!E628:E629)</f>
        <v>152662</v>
      </c>
      <c r="G107" s="276"/>
      <c r="H107" s="230">
        <f>'Age Group Deaths'!D187</f>
        <v>1011</v>
      </c>
      <c r="I107" s="230">
        <f>'Age Group Deaths'!E187</f>
        <v>1044</v>
      </c>
      <c r="J107" s="230">
        <f>'Age Group Deaths'!F187</f>
        <v>0</v>
      </c>
      <c r="L107" s="294">
        <f t="shared" si="41"/>
        <v>682.29672821509553</v>
      </c>
      <c r="M107" s="294">
        <f t="shared" si="42"/>
        <v>692.82685301319952</v>
      </c>
      <c r="N107" s="294">
        <f t="shared" si="43"/>
        <v>0</v>
      </c>
    </row>
    <row r="108" spans="1:17" x14ac:dyDescent="0.25">
      <c r="B108" s="226" t="s">
        <v>51</v>
      </c>
      <c r="C108" s="226" t="s">
        <v>154</v>
      </c>
      <c r="D108" s="276">
        <f>'Vital Stats'!C630</f>
        <v>63469</v>
      </c>
      <c r="E108" s="276">
        <f>'Vital Stats'!D630</f>
        <v>63309</v>
      </c>
      <c r="F108" s="276">
        <f>'Vital Stats'!E630</f>
        <v>63519</v>
      </c>
      <c r="G108" s="276"/>
      <c r="H108">
        <f>'Age Group Deaths'!D188</f>
        <v>842</v>
      </c>
      <c r="I108" s="224">
        <f>'Age Group Deaths'!E188</f>
        <v>838</v>
      </c>
      <c r="J108" s="224">
        <f>'Age Group Deaths'!F188</f>
        <v>0</v>
      </c>
      <c r="L108" s="294">
        <f t="shared" si="41"/>
        <v>1326.6318990373254</v>
      </c>
      <c r="M108" s="294">
        <f t="shared" si="42"/>
        <v>1323.6664613246141</v>
      </c>
      <c r="N108" s="294">
        <f t="shared" si="43"/>
        <v>0</v>
      </c>
    </row>
    <row r="109" spans="1:17" x14ac:dyDescent="0.25">
      <c r="B109" s="226" t="s">
        <v>50</v>
      </c>
      <c r="C109" s="226" t="s">
        <v>155</v>
      </c>
      <c r="D109" s="276">
        <f>'Vital Stats'!C631</f>
        <v>45161</v>
      </c>
      <c r="E109" s="276">
        <f>'Vital Stats'!D631</f>
        <v>48995</v>
      </c>
      <c r="F109" s="276">
        <f>'Vital Stats'!E631</f>
        <v>52315</v>
      </c>
      <c r="G109" s="276"/>
      <c r="H109" s="224">
        <f>'Age Group Deaths'!D189</f>
        <v>956</v>
      </c>
      <c r="I109" s="224">
        <f>'Age Group Deaths'!E189</f>
        <v>1044</v>
      </c>
      <c r="J109" s="224">
        <f>'Age Group Deaths'!F189</f>
        <v>0</v>
      </c>
      <c r="L109" s="294">
        <f t="shared" si="41"/>
        <v>2116.8707513119725</v>
      </c>
      <c r="M109" s="294">
        <f t="shared" si="42"/>
        <v>2130.8296764976017</v>
      </c>
      <c r="N109" s="294">
        <f t="shared" si="43"/>
        <v>0</v>
      </c>
    </row>
    <row r="110" spans="1:17" x14ac:dyDescent="0.25">
      <c r="B110" s="238" t="s">
        <v>49</v>
      </c>
      <c r="C110" s="238" t="s">
        <v>156</v>
      </c>
      <c r="D110" s="276">
        <f>'Vital Stats'!C632</f>
        <v>31306</v>
      </c>
      <c r="E110" s="276">
        <f>'Vital Stats'!D632</f>
        <v>32659</v>
      </c>
      <c r="F110" s="276">
        <f>'Vital Stats'!E632</f>
        <v>34295</v>
      </c>
      <c r="G110" s="276"/>
      <c r="H110" s="224">
        <f>'Age Group Deaths'!D190</f>
        <v>1082</v>
      </c>
      <c r="I110" s="224">
        <f>'Age Group Deaths'!E190</f>
        <v>1144</v>
      </c>
      <c r="J110" s="224">
        <f>'Age Group Deaths'!F190</f>
        <v>0</v>
      </c>
      <c r="L110" s="294">
        <f t="shared" si="41"/>
        <v>3456.2064779914394</v>
      </c>
      <c r="M110" s="294">
        <f t="shared" si="42"/>
        <v>3502.8629168070056</v>
      </c>
      <c r="N110" s="294">
        <f t="shared" si="43"/>
        <v>0</v>
      </c>
    </row>
    <row r="111" spans="1:17" x14ac:dyDescent="0.25">
      <c r="B111" s="238" t="s">
        <v>48</v>
      </c>
      <c r="C111" s="238" t="s">
        <v>157</v>
      </c>
      <c r="D111" s="276">
        <f>'Vital Stats'!C633</f>
        <v>21732</v>
      </c>
      <c r="E111" s="276">
        <f>'Vital Stats'!D633</f>
        <v>22168</v>
      </c>
      <c r="F111" s="276">
        <f>'Vital Stats'!E633</f>
        <v>22765</v>
      </c>
      <c r="G111" s="276"/>
      <c r="H111" s="224">
        <f>'Age Group Deaths'!D191</f>
        <v>1271</v>
      </c>
      <c r="I111" s="224">
        <f>'Age Group Deaths'!E191</f>
        <v>1417</v>
      </c>
      <c r="J111" s="224">
        <f>'Age Group Deaths'!F191</f>
        <v>0</v>
      </c>
      <c r="L111" s="294">
        <f t="shared" si="41"/>
        <v>5848.5183140069948</v>
      </c>
      <c r="M111" s="294">
        <f t="shared" si="42"/>
        <v>6392.0967159870088</v>
      </c>
      <c r="N111" s="294">
        <f t="shared" si="43"/>
        <v>0</v>
      </c>
    </row>
    <row r="112" spans="1:17" x14ac:dyDescent="0.25">
      <c r="B112" s="238" t="s">
        <v>47</v>
      </c>
      <c r="C112" s="238" t="s">
        <v>158</v>
      </c>
      <c r="D112" s="276">
        <f>'Vital Stats'!C634</f>
        <v>13155</v>
      </c>
      <c r="E112" s="276">
        <f>'Vital Stats'!D634</f>
        <v>13557</v>
      </c>
      <c r="F112" s="276">
        <f>'Vital Stats'!E634</f>
        <v>13855</v>
      </c>
      <c r="G112" s="276"/>
      <c r="H112" s="224">
        <f>'Age Group Deaths'!D192</f>
        <v>1369</v>
      </c>
      <c r="I112" s="224">
        <f>'Age Group Deaths'!E192</f>
        <v>1444</v>
      </c>
      <c r="J112" s="224">
        <f>'Age Group Deaths'!F192</f>
        <v>0</v>
      </c>
      <c r="L112" s="294">
        <f t="shared" si="41"/>
        <v>10406.689471683771</v>
      </c>
      <c r="M112" s="294">
        <f t="shared" si="42"/>
        <v>10651.324039241721</v>
      </c>
      <c r="N112" s="294">
        <f t="shared" si="43"/>
        <v>0</v>
      </c>
    </row>
    <row r="113" spans="1:14" x14ac:dyDescent="0.25">
      <c r="B113" s="238" t="s">
        <v>46</v>
      </c>
      <c r="C113" s="238" t="s">
        <v>164</v>
      </c>
      <c r="D113" s="276">
        <f>SUM('Vital Stats'!C635:C637)</f>
        <v>8331</v>
      </c>
      <c r="E113" s="276">
        <f>SUM('Vital Stats'!D635:D637)</f>
        <v>8514</v>
      </c>
      <c r="F113" s="276">
        <f>SUM('Vital Stats'!E635:E637)</f>
        <v>8756</v>
      </c>
      <c r="G113" s="276"/>
      <c r="H113" s="224">
        <f>'Age Group Deaths'!D193</f>
        <v>1746</v>
      </c>
      <c r="I113" s="224">
        <f>'Age Group Deaths'!E193</f>
        <v>1861</v>
      </c>
      <c r="J113" s="224">
        <f>'Age Group Deaths'!F193</f>
        <v>0</v>
      </c>
      <c r="L113" s="294">
        <f t="shared" si="41"/>
        <v>20957.868203096867</v>
      </c>
      <c r="M113" s="294">
        <f t="shared" si="42"/>
        <v>21858.116044162558</v>
      </c>
      <c r="N113" s="294">
        <f t="shared" si="43"/>
        <v>0</v>
      </c>
    </row>
    <row r="115" spans="1:14" ht="20.25" thickBot="1" x14ac:dyDescent="0.35">
      <c r="A115" s="225" t="s">
        <v>17</v>
      </c>
      <c r="B115" s="226" t="s">
        <v>54</v>
      </c>
      <c r="C115" s="226" t="s">
        <v>161</v>
      </c>
      <c r="D115" s="276">
        <f>SUM('Vital Stats'!C682:C686)</f>
        <v>79130</v>
      </c>
      <c r="E115" s="276">
        <f>SUM('Vital Stats'!D682:D686)</f>
        <v>77669</v>
      </c>
      <c r="F115" s="276">
        <f>SUM('Vital Stats'!E682:E686)</f>
        <v>75973</v>
      </c>
      <c r="G115" s="276"/>
      <c r="H115" s="230">
        <f>'Age Group Deaths'!D200</f>
        <v>177</v>
      </c>
      <c r="I115" s="230">
        <f>'Age Group Deaths'!E200</f>
        <v>160</v>
      </c>
      <c r="J115" s="230">
        <f>'Age Group Deaths'!F200</f>
        <v>0</v>
      </c>
      <c r="L115" s="294">
        <f t="shared" ref="L115:L123" si="44">(H115/D115)*100000</f>
        <v>223.68254770630608</v>
      </c>
      <c r="M115" s="294">
        <f t="shared" ref="M115:M123" si="45">(I115/E115)*100000</f>
        <v>206.0023947778393</v>
      </c>
      <c r="N115" s="294">
        <f t="shared" ref="N115:N123" si="46">(J115/F115)*100000</f>
        <v>0</v>
      </c>
    </row>
    <row r="116" spans="1:14" ht="15.75" thickTop="1" x14ac:dyDescent="0.25">
      <c r="B116" s="226" t="s">
        <v>53</v>
      </c>
      <c r="C116" s="226" t="s">
        <v>162</v>
      </c>
      <c r="D116" s="276">
        <f>SUM('Vital Stats'!C687:C688)</f>
        <v>42186</v>
      </c>
      <c r="E116" s="276">
        <f>SUM('Vital Stats'!D687:D688)</f>
        <v>41620</v>
      </c>
      <c r="F116" s="276">
        <f>SUM('Vital Stats'!E687:E688)</f>
        <v>40722</v>
      </c>
      <c r="G116" s="276"/>
      <c r="H116" s="230">
        <f>'Age Group Deaths'!D203</f>
        <v>253</v>
      </c>
      <c r="I116" s="230">
        <f>'Age Group Deaths'!E203</f>
        <v>239</v>
      </c>
      <c r="J116" s="230">
        <f>'Age Group Deaths'!F203</f>
        <v>0</v>
      </c>
      <c r="L116" s="294">
        <f t="shared" si="44"/>
        <v>599.72502726022856</v>
      </c>
      <c r="M116" s="294">
        <f t="shared" si="45"/>
        <v>574.2431523306102</v>
      </c>
      <c r="N116" s="294">
        <f t="shared" si="46"/>
        <v>0</v>
      </c>
    </row>
    <row r="117" spans="1:14" x14ac:dyDescent="0.25">
      <c r="B117" s="226" t="s">
        <v>52</v>
      </c>
      <c r="C117" s="226" t="s">
        <v>163</v>
      </c>
      <c r="D117" s="276">
        <f>SUM('Vital Stats'!C689:C690)</f>
        <v>43104</v>
      </c>
      <c r="E117" s="276">
        <f>SUM('Vital Stats'!D689:D690)</f>
        <v>43216</v>
      </c>
      <c r="F117" s="276">
        <f>SUM('Vital Stats'!E689:E690)</f>
        <v>43323</v>
      </c>
      <c r="G117" s="276"/>
      <c r="H117" s="230">
        <f>'Age Group Deaths'!D206</f>
        <v>622</v>
      </c>
      <c r="I117" s="230">
        <f>'Age Group Deaths'!E206</f>
        <v>633</v>
      </c>
      <c r="J117" s="230">
        <f>'Age Group Deaths'!F206</f>
        <v>0</v>
      </c>
      <c r="L117" s="294">
        <f t="shared" si="44"/>
        <v>1443.0215293244246</v>
      </c>
      <c r="M117" s="294">
        <f t="shared" si="45"/>
        <v>1464.7352832284339</v>
      </c>
      <c r="N117" s="294">
        <f t="shared" si="46"/>
        <v>0</v>
      </c>
    </row>
    <row r="118" spans="1:14" x14ac:dyDescent="0.25">
      <c r="B118" s="226" t="s">
        <v>51</v>
      </c>
      <c r="C118" s="226" t="s">
        <v>154</v>
      </c>
      <c r="D118" s="276">
        <f>'Vital Stats'!C691</f>
        <v>18762</v>
      </c>
      <c r="E118" s="276">
        <f>'Vital Stats'!D691</f>
        <v>19078</v>
      </c>
      <c r="F118" s="276">
        <f>'Vital Stats'!E691</f>
        <v>19425</v>
      </c>
      <c r="G118" s="276"/>
      <c r="H118">
        <f>'Age Group Deaths'!D207</f>
        <v>476</v>
      </c>
      <c r="I118" s="224">
        <f>'Age Group Deaths'!E207</f>
        <v>468</v>
      </c>
      <c r="J118" s="224">
        <f>'Age Group Deaths'!F207</f>
        <v>0</v>
      </c>
      <c r="L118" s="294">
        <f t="shared" si="44"/>
        <v>2537.0429591727961</v>
      </c>
      <c r="M118" s="294">
        <f t="shared" si="45"/>
        <v>2453.0873257154835</v>
      </c>
      <c r="N118" s="294">
        <f t="shared" si="46"/>
        <v>0</v>
      </c>
    </row>
    <row r="119" spans="1:14" x14ac:dyDescent="0.25">
      <c r="B119" s="226" t="s">
        <v>50</v>
      </c>
      <c r="C119" s="226" t="s">
        <v>155</v>
      </c>
      <c r="D119" s="276">
        <f>'Vital Stats'!C692</f>
        <v>13200</v>
      </c>
      <c r="E119" s="276">
        <f>'Vital Stats'!D692</f>
        <v>14279</v>
      </c>
      <c r="F119" s="276">
        <f>'Vital Stats'!E692</f>
        <v>15073</v>
      </c>
      <c r="G119" s="276"/>
      <c r="H119" s="224">
        <f>'Age Group Deaths'!D208</f>
        <v>615</v>
      </c>
      <c r="I119" s="224">
        <f>'Age Group Deaths'!E208</f>
        <v>635</v>
      </c>
      <c r="J119" s="224">
        <f>'Age Group Deaths'!F208</f>
        <v>0</v>
      </c>
      <c r="L119" s="294">
        <f t="shared" si="44"/>
        <v>4659.090909090909</v>
      </c>
      <c r="M119" s="294">
        <f t="shared" si="45"/>
        <v>4447.0901323622102</v>
      </c>
      <c r="N119" s="294">
        <f t="shared" si="46"/>
        <v>0</v>
      </c>
    </row>
    <row r="120" spans="1:14" x14ac:dyDescent="0.25">
      <c r="B120" s="238" t="s">
        <v>49</v>
      </c>
      <c r="C120" s="238" t="s">
        <v>156</v>
      </c>
      <c r="D120" s="276">
        <f>'Vital Stats'!C693</f>
        <v>8682</v>
      </c>
      <c r="E120" s="276">
        <f>'Vital Stats'!D693</f>
        <v>9021</v>
      </c>
      <c r="F120" s="276">
        <f>'Vital Stats'!E693</f>
        <v>9514</v>
      </c>
      <c r="G120" s="276"/>
      <c r="H120" s="224">
        <f>'Age Group Deaths'!D209</f>
        <v>657</v>
      </c>
      <c r="I120" s="224">
        <f>'Age Group Deaths'!E209</f>
        <v>669</v>
      </c>
      <c r="J120" s="224">
        <f>'Age Group Deaths'!F209</f>
        <v>0</v>
      </c>
      <c r="L120" s="294">
        <f t="shared" si="44"/>
        <v>7567.3807878369043</v>
      </c>
      <c r="M120" s="294">
        <f t="shared" si="45"/>
        <v>7416.0292650482215</v>
      </c>
      <c r="N120" s="294">
        <f t="shared" si="46"/>
        <v>0</v>
      </c>
    </row>
    <row r="121" spans="1:14" x14ac:dyDescent="0.25">
      <c r="B121" s="238" t="s">
        <v>48</v>
      </c>
      <c r="C121" s="238" t="s">
        <v>157</v>
      </c>
      <c r="D121" s="276">
        <f>'Vital Stats'!C694</f>
        <v>6028</v>
      </c>
      <c r="E121" s="276">
        <f>'Vital Stats'!D694</f>
        <v>6180</v>
      </c>
      <c r="F121" s="276">
        <f>'Vital Stats'!E694</f>
        <v>6354</v>
      </c>
      <c r="G121" s="276"/>
      <c r="H121" s="224">
        <f>'Age Group Deaths'!D210</f>
        <v>714</v>
      </c>
      <c r="I121" s="224">
        <f>'Age Group Deaths'!E210</f>
        <v>732</v>
      </c>
      <c r="J121" s="224">
        <f>'Age Group Deaths'!F210</f>
        <v>0</v>
      </c>
      <c r="L121" s="294">
        <f t="shared" si="44"/>
        <v>11844.724618447246</v>
      </c>
      <c r="M121" s="294">
        <f t="shared" si="45"/>
        <v>11844.660194174758</v>
      </c>
      <c r="N121" s="294">
        <f t="shared" si="46"/>
        <v>0</v>
      </c>
    </row>
    <row r="122" spans="1:14" x14ac:dyDescent="0.25">
      <c r="B122" s="238" t="s">
        <v>47</v>
      </c>
      <c r="C122" s="238" t="s">
        <v>158</v>
      </c>
      <c r="D122" s="276">
        <f>'Vital Stats'!C695</f>
        <v>3797</v>
      </c>
      <c r="E122" s="276">
        <f>'Vital Stats'!D695</f>
        <v>3838</v>
      </c>
      <c r="F122" s="276">
        <f>'Vital Stats'!E695</f>
        <v>3874</v>
      </c>
      <c r="G122" s="276"/>
      <c r="H122" s="224">
        <f>'Age Group Deaths'!D211</f>
        <v>698</v>
      </c>
      <c r="I122" s="224">
        <f>'Age Group Deaths'!E211</f>
        <v>770</v>
      </c>
      <c r="J122" s="224">
        <f>'Age Group Deaths'!F211</f>
        <v>0</v>
      </c>
      <c r="L122" s="294">
        <f t="shared" si="44"/>
        <v>18382.933895180406</v>
      </c>
      <c r="M122" s="294">
        <f t="shared" si="45"/>
        <v>20062.53256904638</v>
      </c>
      <c r="N122" s="294">
        <f t="shared" si="46"/>
        <v>0</v>
      </c>
    </row>
    <row r="123" spans="1:14" x14ac:dyDescent="0.25">
      <c r="B123" s="238" t="s">
        <v>46</v>
      </c>
      <c r="C123" s="238" t="s">
        <v>164</v>
      </c>
      <c r="D123" s="276">
        <f>SUM('Vital Stats'!C696:C698)</f>
        <v>2371</v>
      </c>
      <c r="E123" s="276">
        <f>SUM('Vital Stats'!D696:D698)</f>
        <v>2427</v>
      </c>
      <c r="F123" s="276">
        <f>SUM('Vital Stats'!E696:E698)</f>
        <v>2467</v>
      </c>
      <c r="G123" s="276"/>
      <c r="H123" s="224">
        <f>'Age Group Deaths'!D212</f>
        <v>748</v>
      </c>
      <c r="I123" s="224">
        <f>'Age Group Deaths'!E212</f>
        <v>788</v>
      </c>
      <c r="J123" s="224">
        <f>'Age Group Deaths'!F212</f>
        <v>0</v>
      </c>
      <c r="L123" s="294">
        <f t="shared" si="44"/>
        <v>31547.870097005482</v>
      </c>
      <c r="M123" s="294">
        <f t="shared" si="45"/>
        <v>32468.067573135555</v>
      </c>
      <c r="N123" s="294">
        <f t="shared" si="46"/>
        <v>0</v>
      </c>
    </row>
    <row r="125" spans="1:14" ht="20.25" thickBot="1" x14ac:dyDescent="0.35">
      <c r="A125" s="225" t="s">
        <v>40</v>
      </c>
      <c r="B125" s="226" t="s">
        <v>54</v>
      </c>
      <c r="C125" s="226" t="s">
        <v>161</v>
      </c>
      <c r="D125" s="276">
        <f>SUM('Vital Stats'!C743:C747)</f>
        <v>45219</v>
      </c>
      <c r="E125" s="276">
        <f>SUM('Vital Stats'!D743:D747)</f>
        <v>45726</v>
      </c>
      <c r="F125" s="276">
        <f>SUM('Vital Stats'!E743:E747)</f>
        <v>46014</v>
      </c>
      <c r="G125" s="276"/>
      <c r="H125" s="230">
        <f>SUM(H135+H145+H155)</f>
        <v>83</v>
      </c>
      <c r="I125" s="230">
        <f t="shared" ref="I125:J125" si="47">SUM(I135+I145+I155+I165)</f>
        <v>85</v>
      </c>
      <c r="J125" s="230">
        <f t="shared" si="47"/>
        <v>0</v>
      </c>
      <c r="L125" s="294">
        <f t="shared" ref="L125:L133" si="48">(H125/D125)*100000</f>
        <v>183.55116212211681</v>
      </c>
      <c r="M125" s="294">
        <f t="shared" ref="M125:M133" si="49">(I125/E125)*100000</f>
        <v>185.88986572190876</v>
      </c>
      <c r="N125" s="294">
        <f t="shared" ref="N125:N133" si="50">(J125/F125)*100000</f>
        <v>0</v>
      </c>
    </row>
    <row r="126" spans="1:14" ht="15.75" thickTop="1" x14ac:dyDescent="0.25">
      <c r="B126" s="226" t="s">
        <v>53</v>
      </c>
      <c r="C126" s="226" t="s">
        <v>162</v>
      </c>
      <c r="D126" s="276">
        <f>SUM('Vital Stats'!C748:C749)</f>
        <v>17042</v>
      </c>
      <c r="E126" s="276">
        <f>SUM('Vital Stats'!D748:D749)</f>
        <v>17080</v>
      </c>
      <c r="F126" s="276">
        <f>SUM('Vital Stats'!E748:E749)</f>
        <v>16800</v>
      </c>
      <c r="G126" s="276"/>
      <c r="H126" s="230">
        <f t="shared" ref="H126:J126" si="51">SUM(H136+H146+H156+H166)</f>
        <v>53</v>
      </c>
      <c r="I126" s="230">
        <f t="shared" si="51"/>
        <v>60</v>
      </c>
      <c r="J126" s="230">
        <f t="shared" si="51"/>
        <v>0</v>
      </c>
      <c r="L126" s="294">
        <f t="shared" si="48"/>
        <v>310.996361929351</v>
      </c>
      <c r="M126" s="294">
        <f t="shared" si="49"/>
        <v>351.28805620608898</v>
      </c>
      <c r="N126" s="294">
        <f t="shared" si="50"/>
        <v>0</v>
      </c>
    </row>
    <row r="127" spans="1:14" x14ac:dyDescent="0.25">
      <c r="B127" s="226" t="s">
        <v>52</v>
      </c>
      <c r="C127" s="226" t="s">
        <v>163</v>
      </c>
      <c r="D127" s="276">
        <f>SUM('Vital Stats'!C750:C751)</f>
        <v>13641</v>
      </c>
      <c r="E127" s="276">
        <f>SUM('Vital Stats'!D750:D751)</f>
        <v>14131</v>
      </c>
      <c r="F127" s="276">
        <f>SUM('Vital Stats'!E750:E751)</f>
        <v>14644</v>
      </c>
      <c r="G127" s="276"/>
      <c r="H127" s="230">
        <f t="shared" ref="H127:J127" si="52">SUM(H137+H147+H157+H167)</f>
        <v>95</v>
      </c>
      <c r="I127" s="230">
        <f t="shared" si="52"/>
        <v>100</v>
      </c>
      <c r="J127" s="230">
        <f t="shared" si="52"/>
        <v>0</v>
      </c>
      <c r="L127" s="294">
        <f t="shared" si="48"/>
        <v>696.42988050729423</v>
      </c>
      <c r="M127" s="294">
        <f t="shared" si="49"/>
        <v>707.66400113226234</v>
      </c>
      <c r="N127" s="294">
        <f t="shared" si="50"/>
        <v>0</v>
      </c>
    </row>
    <row r="128" spans="1:14" x14ac:dyDescent="0.25">
      <c r="B128" s="226" t="s">
        <v>51</v>
      </c>
      <c r="C128" s="226" t="s">
        <v>154</v>
      </c>
      <c r="D128" s="276">
        <f>'Vital Stats'!C752</f>
        <v>3921</v>
      </c>
      <c r="E128" s="276">
        <f>'Vital Stats'!D752</f>
        <v>4075</v>
      </c>
      <c r="F128" s="276">
        <f>'Vital Stats'!E752</f>
        <v>4238</v>
      </c>
      <c r="G128" s="276"/>
      <c r="H128" s="230">
        <f t="shared" ref="H128:J128" si="53">SUM(H138+H148+H158+H168)</f>
        <v>72</v>
      </c>
      <c r="I128" s="230">
        <f t="shared" si="53"/>
        <v>55</v>
      </c>
      <c r="J128" s="230">
        <f t="shared" si="53"/>
        <v>0</v>
      </c>
      <c r="L128" s="294">
        <f t="shared" si="48"/>
        <v>1836.2662586074982</v>
      </c>
      <c r="M128" s="294">
        <f t="shared" si="49"/>
        <v>1349.6932515337423</v>
      </c>
      <c r="N128" s="294">
        <f t="shared" si="50"/>
        <v>0</v>
      </c>
    </row>
    <row r="129" spans="1:14" x14ac:dyDescent="0.25">
      <c r="B129" s="226" t="s">
        <v>50</v>
      </c>
      <c r="C129" s="226" t="s">
        <v>155</v>
      </c>
      <c r="D129" s="276">
        <f>'Vital Stats'!C753</f>
        <v>2232</v>
      </c>
      <c r="E129" s="276">
        <f>'Vital Stats'!D753</f>
        <v>2521</v>
      </c>
      <c r="F129" s="276">
        <f>'Vital Stats'!E753</f>
        <v>2722</v>
      </c>
      <c r="G129" s="276"/>
      <c r="H129" s="230">
        <f t="shared" ref="H129:J129" si="54">SUM(H139+H149+H159+H169)</f>
        <v>73</v>
      </c>
      <c r="I129" s="230">
        <f t="shared" si="54"/>
        <v>76</v>
      </c>
      <c r="J129" s="230">
        <f t="shared" si="54"/>
        <v>0</v>
      </c>
      <c r="L129" s="294">
        <f t="shared" si="48"/>
        <v>3270.6093189964163</v>
      </c>
      <c r="M129" s="294">
        <f t="shared" si="49"/>
        <v>3014.676715589052</v>
      </c>
      <c r="N129" s="294">
        <f t="shared" si="50"/>
        <v>0</v>
      </c>
    </row>
    <row r="130" spans="1:14" x14ac:dyDescent="0.25">
      <c r="B130" s="238" t="s">
        <v>49</v>
      </c>
      <c r="C130" s="238" t="s">
        <v>156</v>
      </c>
      <c r="D130" s="276">
        <f>'Vital Stats'!C754</f>
        <v>1254</v>
      </c>
      <c r="E130" s="276">
        <f>'Vital Stats'!D754</f>
        <v>1293</v>
      </c>
      <c r="F130" s="276">
        <f>'Vital Stats'!E754</f>
        <v>1366</v>
      </c>
      <c r="G130" s="276"/>
      <c r="H130" s="230">
        <f t="shared" ref="H130:J130" si="55">SUM(H140+H150+H160+H170)</f>
        <v>58</v>
      </c>
      <c r="I130" s="230">
        <f t="shared" si="55"/>
        <v>60</v>
      </c>
      <c r="J130" s="230">
        <f t="shared" si="55"/>
        <v>0</v>
      </c>
      <c r="L130" s="294">
        <f t="shared" si="48"/>
        <v>4625.1993620414678</v>
      </c>
      <c r="M130" s="294">
        <f t="shared" si="49"/>
        <v>4640.3712296983758</v>
      </c>
      <c r="N130" s="294">
        <f t="shared" si="50"/>
        <v>0</v>
      </c>
    </row>
    <row r="131" spans="1:14" x14ac:dyDescent="0.25">
      <c r="B131" s="238" t="s">
        <v>48</v>
      </c>
      <c r="C131" s="238" t="s">
        <v>157</v>
      </c>
      <c r="D131" s="276">
        <f>'Vital Stats'!C755</f>
        <v>754</v>
      </c>
      <c r="E131" s="276">
        <f>'Vital Stats'!D755</f>
        <v>787</v>
      </c>
      <c r="F131" s="276">
        <f>'Vital Stats'!E755</f>
        <v>821</v>
      </c>
      <c r="G131" s="276"/>
      <c r="H131" s="230">
        <f t="shared" ref="H131:J131" si="56">SUM(H141+H151+H161+H171)</f>
        <v>70</v>
      </c>
      <c r="I131" s="230">
        <f t="shared" si="56"/>
        <v>63</v>
      </c>
      <c r="J131" s="230">
        <f t="shared" si="56"/>
        <v>0</v>
      </c>
      <c r="L131" s="294">
        <f t="shared" si="48"/>
        <v>9283.8196286472157</v>
      </c>
      <c r="M131" s="294">
        <f t="shared" si="49"/>
        <v>8005.082592121983</v>
      </c>
      <c r="N131" s="294">
        <f t="shared" si="50"/>
        <v>0</v>
      </c>
    </row>
    <row r="132" spans="1:14" x14ac:dyDescent="0.25">
      <c r="B132" s="238" t="s">
        <v>47</v>
      </c>
      <c r="C132" s="238" t="s">
        <v>158</v>
      </c>
      <c r="D132" s="276">
        <f>'Vital Stats'!C756</f>
        <v>381</v>
      </c>
      <c r="E132" s="276">
        <f>'Vital Stats'!D756</f>
        <v>401</v>
      </c>
      <c r="F132" s="276">
        <f>'Vital Stats'!E756</f>
        <v>414</v>
      </c>
      <c r="G132" s="276"/>
      <c r="H132" s="230">
        <f t="shared" ref="H132:J132" si="57">SUM(H142+H152+H162+H172)</f>
        <v>53</v>
      </c>
      <c r="I132" s="230">
        <f t="shared" si="57"/>
        <v>56</v>
      </c>
      <c r="J132" s="230">
        <f t="shared" si="57"/>
        <v>0</v>
      </c>
      <c r="L132" s="294">
        <f t="shared" si="48"/>
        <v>13910.761154855645</v>
      </c>
      <c r="M132" s="294">
        <f t="shared" si="49"/>
        <v>13965.08728179551</v>
      </c>
      <c r="N132" s="294">
        <f t="shared" si="50"/>
        <v>0</v>
      </c>
    </row>
    <row r="133" spans="1:14" x14ac:dyDescent="0.25">
      <c r="B133" s="238" t="s">
        <v>46</v>
      </c>
      <c r="C133" s="238" t="s">
        <v>164</v>
      </c>
      <c r="D133" s="276">
        <f>SUM('Vital Stats'!C757:C759)</f>
        <v>196</v>
      </c>
      <c r="E133" s="276">
        <f>SUM('Vital Stats'!D757:D759)</f>
        <v>208</v>
      </c>
      <c r="F133" s="276">
        <f>SUM('Vital Stats'!E757:E759)</f>
        <v>214</v>
      </c>
      <c r="G133" s="276"/>
      <c r="H133" s="230">
        <f t="shared" ref="H133:J133" si="58">SUM(H143+H153+H163+H173)</f>
        <v>37</v>
      </c>
      <c r="I133" s="230">
        <f t="shared" si="58"/>
        <v>45</v>
      </c>
      <c r="J133" s="230">
        <f t="shared" si="58"/>
        <v>0</v>
      </c>
      <c r="L133" s="294">
        <f t="shared" si="48"/>
        <v>18877.551020408162</v>
      </c>
      <c r="M133" s="294">
        <f t="shared" si="49"/>
        <v>21634.615384615387</v>
      </c>
      <c r="N133" s="294">
        <f t="shared" si="50"/>
        <v>0</v>
      </c>
    </row>
    <row r="135" spans="1:14" ht="20.25" thickBot="1" x14ac:dyDescent="0.35">
      <c r="A135" s="225" t="s">
        <v>14</v>
      </c>
      <c r="B135" s="226" t="s">
        <v>54</v>
      </c>
      <c r="C135" s="226" t="s">
        <v>161</v>
      </c>
      <c r="D135" s="276">
        <f>SUM('Vital Stats'!C804:C808)</f>
        <v>13911</v>
      </c>
      <c r="E135" s="276">
        <f>SUM('Vital Stats'!D804:D808)</f>
        <v>14328</v>
      </c>
      <c r="F135" s="276">
        <f>SUM('Vital Stats'!E804:E808)</f>
        <v>14717</v>
      </c>
      <c r="G135" s="276"/>
      <c r="H135" s="230">
        <f>'Age Group Deaths'!D219</f>
        <v>18</v>
      </c>
      <c r="I135" s="230">
        <f>'Age Group Deaths'!E219</f>
        <v>21</v>
      </c>
      <c r="J135" s="230">
        <f>'Age Group Deaths'!F219</f>
        <v>0</v>
      </c>
      <c r="L135" s="294">
        <f t="shared" ref="L135:L143" si="59">(H135/D135)*100000</f>
        <v>129.39400474444685</v>
      </c>
      <c r="M135" s="294">
        <f t="shared" ref="M135:M143" si="60">(I135/E135)*100000</f>
        <v>146.56616415410383</v>
      </c>
      <c r="N135" s="294">
        <f t="shared" ref="N135:N143" si="61">(J135/F135)*100000</f>
        <v>0</v>
      </c>
    </row>
    <row r="136" spans="1:14" ht="15.75" thickTop="1" x14ac:dyDescent="0.25">
      <c r="B136" s="226" t="s">
        <v>53</v>
      </c>
      <c r="C136" s="226" t="s">
        <v>162</v>
      </c>
      <c r="D136" s="276">
        <f>SUM('Vital Stats'!C809:C810)</f>
        <v>5976</v>
      </c>
      <c r="E136" s="276">
        <f>SUM('Vital Stats'!D809:D810)</f>
        <v>5919</v>
      </c>
      <c r="F136" s="276">
        <f>SUM('Vital Stats'!E809:E810)</f>
        <v>5780</v>
      </c>
      <c r="G136" s="276"/>
      <c r="H136" s="230">
        <f>'Age Group Deaths'!D222</f>
        <v>15</v>
      </c>
      <c r="I136" s="230">
        <f>'Age Group Deaths'!E222</f>
        <v>22</v>
      </c>
      <c r="J136" s="230">
        <f>'Age Group Deaths'!F222</f>
        <v>0</v>
      </c>
      <c r="L136" s="294">
        <f t="shared" si="59"/>
        <v>251.00401606425703</v>
      </c>
      <c r="M136" s="294">
        <f t="shared" si="60"/>
        <v>371.68440614968745</v>
      </c>
      <c r="N136" s="294">
        <f t="shared" si="61"/>
        <v>0</v>
      </c>
    </row>
    <row r="137" spans="1:14" x14ac:dyDescent="0.25">
      <c r="B137" s="226" t="s">
        <v>52</v>
      </c>
      <c r="C137" s="226" t="s">
        <v>163</v>
      </c>
      <c r="D137" s="276">
        <f>SUM('Vital Stats'!C811:C812)</f>
        <v>5889</v>
      </c>
      <c r="E137" s="276">
        <f>SUM('Vital Stats'!D811:D812)</f>
        <v>6096</v>
      </c>
      <c r="F137" s="276">
        <f>SUM('Vital Stats'!E811:E812)</f>
        <v>6264</v>
      </c>
      <c r="G137" s="276"/>
      <c r="H137" s="230">
        <f>'Age Group Deaths'!D225</f>
        <v>35</v>
      </c>
      <c r="I137" s="230">
        <f>'Age Group Deaths'!E225</f>
        <v>36</v>
      </c>
      <c r="J137" s="230">
        <f>'Age Group Deaths'!F225</f>
        <v>0</v>
      </c>
      <c r="L137" s="294">
        <f t="shared" si="59"/>
        <v>594.32840889794534</v>
      </c>
      <c r="M137" s="294">
        <f t="shared" si="60"/>
        <v>590.55118110236219</v>
      </c>
      <c r="N137" s="294">
        <f t="shared" si="61"/>
        <v>0</v>
      </c>
    </row>
    <row r="138" spans="1:14" x14ac:dyDescent="0.25">
      <c r="B138" s="226" t="s">
        <v>51</v>
      </c>
      <c r="C138" s="226" t="s">
        <v>154</v>
      </c>
      <c r="D138" s="276">
        <f>'Vital Stats'!C813</f>
        <v>1852</v>
      </c>
      <c r="E138" s="276">
        <f>'Vital Stats'!D813</f>
        <v>1918</v>
      </c>
      <c r="F138" s="276">
        <f>'Vital Stats'!E813</f>
        <v>2001</v>
      </c>
      <c r="G138" s="276"/>
      <c r="H138">
        <f>'Age Group Deaths'!D226</f>
        <v>28</v>
      </c>
      <c r="I138" s="224">
        <f>'Age Group Deaths'!E226</f>
        <v>21</v>
      </c>
      <c r="J138" s="224">
        <f>'Age Group Deaths'!F226</f>
        <v>0</v>
      </c>
      <c r="L138" s="294">
        <f t="shared" si="59"/>
        <v>1511.8790496760259</v>
      </c>
      <c r="M138" s="294">
        <f t="shared" si="60"/>
        <v>1094.8905109489051</v>
      </c>
      <c r="N138" s="294">
        <f t="shared" si="61"/>
        <v>0</v>
      </c>
    </row>
    <row r="139" spans="1:14" x14ac:dyDescent="0.25">
      <c r="B139" s="226" t="s">
        <v>50</v>
      </c>
      <c r="C139" s="226" t="s">
        <v>155</v>
      </c>
      <c r="D139" s="276">
        <f>'Vital Stats'!C814</f>
        <v>1087</v>
      </c>
      <c r="E139" s="276">
        <f>'Vital Stats'!D814</f>
        <v>1258</v>
      </c>
      <c r="F139" s="276">
        <f>'Vital Stats'!E814</f>
        <v>1362</v>
      </c>
      <c r="G139" s="276"/>
      <c r="H139" s="224">
        <f>'Age Group Deaths'!D227</f>
        <v>34</v>
      </c>
      <c r="I139" s="224">
        <f>'Age Group Deaths'!E227</f>
        <v>28</v>
      </c>
      <c r="J139" s="224">
        <f>'Age Group Deaths'!F227</f>
        <v>0</v>
      </c>
      <c r="L139" s="294">
        <f t="shared" si="59"/>
        <v>3127.8748850045999</v>
      </c>
      <c r="M139" s="294">
        <f t="shared" si="60"/>
        <v>2225.7551669316372</v>
      </c>
      <c r="N139" s="294">
        <f t="shared" si="61"/>
        <v>0</v>
      </c>
    </row>
    <row r="140" spans="1:14" x14ac:dyDescent="0.25">
      <c r="B140" s="238" t="s">
        <v>49</v>
      </c>
      <c r="C140" s="238" t="s">
        <v>156</v>
      </c>
      <c r="D140" s="276">
        <f>'Vital Stats'!C815</f>
        <v>619</v>
      </c>
      <c r="E140" s="276">
        <f>'Vital Stats'!D815</f>
        <v>643</v>
      </c>
      <c r="F140" s="276">
        <f>'Vital Stats'!E815</f>
        <v>676</v>
      </c>
      <c r="G140" s="276"/>
      <c r="H140" s="224">
        <f>'Age Group Deaths'!D228</f>
        <v>17</v>
      </c>
      <c r="I140" s="224">
        <f>'Age Group Deaths'!E228</f>
        <v>22</v>
      </c>
      <c r="J140" s="224">
        <f>'Age Group Deaths'!F228</f>
        <v>0</v>
      </c>
      <c r="L140" s="294">
        <f t="shared" si="59"/>
        <v>2746.3651050080775</v>
      </c>
      <c r="M140" s="294">
        <f t="shared" si="60"/>
        <v>3421.4618973561428</v>
      </c>
      <c r="N140" s="294">
        <f t="shared" si="61"/>
        <v>0</v>
      </c>
    </row>
    <row r="141" spans="1:14" x14ac:dyDescent="0.25">
      <c r="B141" s="238" t="s">
        <v>48</v>
      </c>
      <c r="C141" s="238" t="s">
        <v>157</v>
      </c>
      <c r="D141" s="276">
        <f>'Vital Stats'!C816</f>
        <v>365</v>
      </c>
      <c r="E141" s="276">
        <f>'Vital Stats'!D816</f>
        <v>387</v>
      </c>
      <c r="F141" s="276">
        <f>'Vital Stats'!E816</f>
        <v>425</v>
      </c>
      <c r="G141" s="276"/>
      <c r="H141" s="224">
        <f>'Age Group Deaths'!D229</f>
        <v>29</v>
      </c>
      <c r="I141" s="224">
        <f>'Age Group Deaths'!E229</f>
        <v>24</v>
      </c>
      <c r="J141" s="224">
        <f>'Age Group Deaths'!F229</f>
        <v>0</v>
      </c>
      <c r="L141" s="294">
        <f t="shared" si="59"/>
        <v>7945.2054794520554</v>
      </c>
      <c r="M141" s="294">
        <f t="shared" si="60"/>
        <v>6201.5503875968989</v>
      </c>
      <c r="N141" s="294">
        <f t="shared" si="61"/>
        <v>0</v>
      </c>
    </row>
    <row r="142" spans="1:14" x14ac:dyDescent="0.25">
      <c r="B142" s="238" t="s">
        <v>47</v>
      </c>
      <c r="C142" s="238" t="s">
        <v>158</v>
      </c>
      <c r="D142" s="276">
        <f>'Vital Stats'!C817</f>
        <v>196</v>
      </c>
      <c r="E142" s="276">
        <f>'Vital Stats'!D817</f>
        <v>207</v>
      </c>
      <c r="F142" s="276">
        <f>'Vital Stats'!E817</f>
        <v>214</v>
      </c>
      <c r="G142" s="276"/>
      <c r="H142" s="224">
        <f>'Age Group Deaths'!D230</f>
        <v>20</v>
      </c>
      <c r="I142" s="224">
        <f>'Age Group Deaths'!E230</f>
        <v>20</v>
      </c>
      <c r="J142" s="224">
        <f>'Age Group Deaths'!F230</f>
        <v>0</v>
      </c>
      <c r="L142" s="294">
        <f t="shared" si="59"/>
        <v>10204.081632653062</v>
      </c>
      <c r="M142" s="294">
        <f t="shared" si="60"/>
        <v>9661.8357487922713</v>
      </c>
      <c r="N142" s="294">
        <f t="shared" si="61"/>
        <v>0</v>
      </c>
    </row>
    <row r="143" spans="1:14" x14ac:dyDescent="0.25">
      <c r="B143" s="238" t="s">
        <v>46</v>
      </c>
      <c r="C143" s="238" t="s">
        <v>164</v>
      </c>
      <c r="D143" s="276">
        <f>SUM('Vital Stats'!C818:C820)</f>
        <v>106</v>
      </c>
      <c r="E143" s="276">
        <f>SUM('Vital Stats'!D818:D820)</f>
        <v>112</v>
      </c>
      <c r="F143" s="276">
        <f>SUM('Vital Stats'!E818:E820)</f>
        <v>109</v>
      </c>
      <c r="G143" s="276"/>
      <c r="H143" s="224">
        <f>'Age Group Deaths'!D231</f>
        <v>15</v>
      </c>
      <c r="I143" s="224">
        <f>'Age Group Deaths'!E231</f>
        <v>18</v>
      </c>
      <c r="J143" s="224">
        <f>'Age Group Deaths'!F231</f>
        <v>0</v>
      </c>
      <c r="L143" s="294">
        <f t="shared" si="59"/>
        <v>14150.943396226414</v>
      </c>
      <c r="M143" s="294">
        <f t="shared" si="60"/>
        <v>16071.428571428572</v>
      </c>
      <c r="N143" s="294">
        <f t="shared" si="61"/>
        <v>0</v>
      </c>
    </row>
    <row r="145" spans="1:16" ht="20.25" thickBot="1" x14ac:dyDescent="0.35">
      <c r="A145" s="225" t="s">
        <v>18</v>
      </c>
      <c r="B145" s="226" t="s">
        <v>54</v>
      </c>
      <c r="C145" s="226" t="s">
        <v>161</v>
      </c>
      <c r="D145" s="276">
        <f>SUM('Vital Stats'!C865:C869)</f>
        <v>17357</v>
      </c>
      <c r="E145" s="276">
        <f>SUM('Vital Stats'!D865:D869)</f>
        <v>17340</v>
      </c>
      <c r="F145" s="276">
        <f>SUM('Vital Stats'!E865:E869)</f>
        <v>16951</v>
      </c>
      <c r="G145" s="276"/>
      <c r="H145" s="230">
        <f>'Age Group Deaths'!D238</f>
        <v>23</v>
      </c>
      <c r="I145" s="230">
        <f>'Age Group Deaths'!E238</f>
        <v>30</v>
      </c>
      <c r="J145" s="230">
        <f>'Age Group Deaths'!F238</f>
        <v>0</v>
      </c>
      <c r="L145" s="294">
        <f t="shared" ref="L145:L153" si="62">(H145/D145)*100000</f>
        <v>132.51137869447484</v>
      </c>
      <c r="M145" s="294">
        <f t="shared" ref="M145:M153" si="63">(I145/E145)*100000</f>
        <v>173.01038062283737</v>
      </c>
      <c r="N145" s="294">
        <f t="shared" ref="N145:N153" si="64">(J145/F145)*100000</f>
        <v>0</v>
      </c>
    </row>
    <row r="146" spans="1:16" ht="15.75" thickTop="1" x14ac:dyDescent="0.25">
      <c r="B146" s="226" t="s">
        <v>53</v>
      </c>
      <c r="C146" s="226" t="s">
        <v>162</v>
      </c>
      <c r="D146" s="276">
        <f>SUM('Vital Stats'!C870:C871)</f>
        <v>6896</v>
      </c>
      <c r="E146" s="276">
        <f>SUM('Vital Stats'!D870:D871)</f>
        <v>6827</v>
      </c>
      <c r="F146" s="276">
        <f>SUM('Vital Stats'!E870:E871)</f>
        <v>6573</v>
      </c>
      <c r="G146" s="276"/>
      <c r="H146" s="230">
        <f>'Age Group Deaths'!D241</f>
        <v>17</v>
      </c>
      <c r="I146" s="230">
        <f>'Age Group Deaths'!E241</f>
        <v>24</v>
      </c>
      <c r="J146" s="230">
        <f>'Age Group Deaths'!F241</f>
        <v>0</v>
      </c>
      <c r="L146" s="294">
        <f t="shared" si="62"/>
        <v>246.51972157772622</v>
      </c>
      <c r="M146" s="294">
        <f t="shared" si="63"/>
        <v>351.54533470045408</v>
      </c>
      <c r="N146" s="294">
        <f t="shared" si="64"/>
        <v>0</v>
      </c>
    </row>
    <row r="147" spans="1:16" x14ac:dyDescent="0.25">
      <c r="B147" s="226" t="s">
        <v>52</v>
      </c>
      <c r="C147" s="226" t="s">
        <v>163</v>
      </c>
      <c r="D147" s="276">
        <f>SUM('Vital Stats'!C872:C873)</f>
        <v>5283</v>
      </c>
      <c r="E147" s="276">
        <f>SUM('Vital Stats'!D872:D873)</f>
        <v>5498</v>
      </c>
      <c r="F147" s="276">
        <f>SUM('Vital Stats'!E872:E873)</f>
        <v>5650</v>
      </c>
      <c r="G147" s="276"/>
      <c r="H147" s="230">
        <f>'Age Group Deaths'!D244</f>
        <v>42</v>
      </c>
      <c r="I147" s="230">
        <f>'Age Group Deaths'!E244</f>
        <v>37</v>
      </c>
      <c r="J147" s="230">
        <f>'Age Group Deaths'!F244</f>
        <v>0</v>
      </c>
      <c r="L147" s="294">
        <f t="shared" si="62"/>
        <v>795.00283929585453</v>
      </c>
      <c r="M147" s="294">
        <f t="shared" si="63"/>
        <v>672.97198981447798</v>
      </c>
      <c r="N147" s="294">
        <f t="shared" si="64"/>
        <v>0</v>
      </c>
    </row>
    <row r="148" spans="1:16" x14ac:dyDescent="0.25">
      <c r="B148" s="226" t="s">
        <v>51</v>
      </c>
      <c r="C148" s="226" t="s">
        <v>154</v>
      </c>
      <c r="D148" s="276">
        <f>'Vital Stats'!C874</f>
        <v>1410</v>
      </c>
      <c r="E148" s="276">
        <f>'Vital Stats'!D874</f>
        <v>1480</v>
      </c>
      <c r="F148" s="276">
        <f>'Vital Stats'!E874</f>
        <v>1572</v>
      </c>
      <c r="G148" s="276"/>
      <c r="H148">
        <f>'Age Group Deaths'!D245</f>
        <v>23</v>
      </c>
      <c r="I148" s="224">
        <f>'Age Group Deaths'!E245</f>
        <v>20</v>
      </c>
      <c r="J148" s="224">
        <f>'Age Group Deaths'!F245</f>
        <v>0</v>
      </c>
      <c r="L148" s="294">
        <f t="shared" si="62"/>
        <v>1631.2056737588653</v>
      </c>
      <c r="M148" s="294">
        <f t="shared" si="63"/>
        <v>1351.3513513513515</v>
      </c>
      <c r="N148" s="294">
        <f t="shared" si="64"/>
        <v>0</v>
      </c>
    </row>
    <row r="149" spans="1:16" x14ac:dyDescent="0.25">
      <c r="B149" s="226" t="s">
        <v>50</v>
      </c>
      <c r="C149" s="226" t="s">
        <v>155</v>
      </c>
      <c r="D149" s="276">
        <f>'Vital Stats'!C875</f>
        <v>799</v>
      </c>
      <c r="E149" s="276">
        <f>'Vital Stats'!D875</f>
        <v>873</v>
      </c>
      <c r="F149" s="276">
        <f>'Vital Stats'!E875</f>
        <v>931</v>
      </c>
      <c r="G149" s="276"/>
      <c r="H149" s="224">
        <f>'Age Group Deaths'!D246</f>
        <v>20</v>
      </c>
      <c r="I149" s="224">
        <f>'Age Group Deaths'!E246</f>
        <v>27</v>
      </c>
      <c r="J149" s="224">
        <f>'Age Group Deaths'!F246</f>
        <v>0</v>
      </c>
      <c r="L149" s="294">
        <f t="shared" si="62"/>
        <v>2503.1289111389237</v>
      </c>
      <c r="M149" s="294">
        <f t="shared" si="63"/>
        <v>3092.7835051546394</v>
      </c>
      <c r="N149" s="294">
        <f t="shared" si="64"/>
        <v>0</v>
      </c>
    </row>
    <row r="150" spans="1:16" x14ac:dyDescent="0.25">
      <c r="B150" s="238" t="s">
        <v>49</v>
      </c>
      <c r="C150" s="238" t="s">
        <v>156</v>
      </c>
      <c r="D150" s="276">
        <f>'Vital Stats'!C876</f>
        <v>435</v>
      </c>
      <c r="E150" s="276">
        <f>'Vital Stats'!D876</f>
        <v>439</v>
      </c>
      <c r="F150" s="276">
        <f>'Vital Stats'!E876</f>
        <v>474</v>
      </c>
      <c r="G150" s="276"/>
      <c r="H150" s="224">
        <f>'Age Group Deaths'!D247</f>
        <v>28</v>
      </c>
      <c r="I150" s="224">
        <f>'Age Group Deaths'!E247</f>
        <v>22</v>
      </c>
      <c r="J150" s="224">
        <f>'Age Group Deaths'!F247</f>
        <v>0</v>
      </c>
      <c r="L150" s="294">
        <f t="shared" si="62"/>
        <v>6436.7816091954019</v>
      </c>
      <c r="M150" s="294">
        <f t="shared" si="63"/>
        <v>5011.3895216400906</v>
      </c>
      <c r="N150" s="294">
        <f t="shared" si="64"/>
        <v>0</v>
      </c>
    </row>
    <row r="151" spans="1:16" x14ac:dyDescent="0.25">
      <c r="B151" s="238" t="s">
        <v>48</v>
      </c>
      <c r="C151" s="238" t="s">
        <v>157</v>
      </c>
      <c r="D151" s="276">
        <f>'Vital Stats'!C877</f>
        <v>289</v>
      </c>
      <c r="E151" s="276">
        <f>'Vital Stats'!D877</f>
        <v>303</v>
      </c>
      <c r="F151" s="276">
        <f>'Vital Stats'!E877</f>
        <v>294</v>
      </c>
      <c r="G151" s="276"/>
      <c r="H151" s="224">
        <f>'Age Group Deaths'!D248</f>
        <v>31</v>
      </c>
      <c r="I151" s="224">
        <f>'Age Group Deaths'!E248</f>
        <v>26</v>
      </c>
      <c r="J151" s="224">
        <f>'Age Group Deaths'!F248</f>
        <v>0</v>
      </c>
      <c r="L151" s="294">
        <f t="shared" si="62"/>
        <v>10726.643598615918</v>
      </c>
      <c r="M151" s="294">
        <f t="shared" si="63"/>
        <v>8580.8580858085807</v>
      </c>
      <c r="N151" s="294">
        <f t="shared" si="64"/>
        <v>0</v>
      </c>
    </row>
    <row r="152" spans="1:16" x14ac:dyDescent="0.25">
      <c r="B152" s="238" t="s">
        <v>47</v>
      </c>
      <c r="C152" s="238" t="s">
        <v>158</v>
      </c>
      <c r="D152" s="276">
        <f>'Vital Stats'!C878</f>
        <v>145</v>
      </c>
      <c r="E152" s="276">
        <f>'Vital Stats'!D878</f>
        <v>148</v>
      </c>
      <c r="F152" s="276">
        <f>'Vital Stats'!E878</f>
        <v>152</v>
      </c>
      <c r="G152" s="276"/>
      <c r="H152" s="224">
        <f>'Age Group Deaths'!D249</f>
        <v>25</v>
      </c>
      <c r="I152" s="224">
        <f>'Age Group Deaths'!E249</f>
        <v>27</v>
      </c>
      <c r="J152" s="224">
        <f>'Age Group Deaths'!F249</f>
        <v>0</v>
      </c>
      <c r="L152" s="294">
        <f t="shared" si="62"/>
        <v>17241.37931034483</v>
      </c>
      <c r="M152" s="294">
        <f t="shared" si="63"/>
        <v>18243.243243243243</v>
      </c>
      <c r="N152" s="294">
        <f t="shared" si="64"/>
        <v>0</v>
      </c>
    </row>
    <row r="153" spans="1:16" x14ac:dyDescent="0.25">
      <c r="B153" s="238" t="s">
        <v>46</v>
      </c>
      <c r="C153" s="238" t="s">
        <v>164</v>
      </c>
      <c r="D153" s="276">
        <f>SUM('Vital Stats'!C879:C881)</f>
        <v>76</v>
      </c>
      <c r="E153" s="276">
        <f>SUM('Vital Stats'!D879:D881)</f>
        <v>80</v>
      </c>
      <c r="F153" s="276">
        <f>SUM('Vital Stats'!E879:E881)</f>
        <v>85</v>
      </c>
      <c r="G153" s="276"/>
      <c r="H153" s="224">
        <f>'Age Group Deaths'!D250</f>
        <v>19</v>
      </c>
      <c r="I153" s="224">
        <f>'Age Group Deaths'!E250</f>
        <v>24</v>
      </c>
      <c r="J153" s="224">
        <f>'Age Group Deaths'!F250</f>
        <v>0</v>
      </c>
      <c r="L153" s="294">
        <f t="shared" si="62"/>
        <v>25000</v>
      </c>
      <c r="M153" s="294">
        <f t="shared" si="63"/>
        <v>30000</v>
      </c>
      <c r="N153" s="294">
        <f t="shared" si="64"/>
        <v>0</v>
      </c>
    </row>
    <row r="155" spans="1:16" ht="20.25" thickBot="1" x14ac:dyDescent="0.35">
      <c r="A155" s="225" t="s">
        <v>15</v>
      </c>
      <c r="B155" s="226" t="s">
        <v>54</v>
      </c>
      <c r="C155" s="226" t="s">
        <v>161</v>
      </c>
      <c r="D155" s="276">
        <f>SUM('Vital Stats'!C926:C930)</f>
        <v>13951</v>
      </c>
      <c r="E155" s="276">
        <f>SUM('Vital Stats'!D926:D930)</f>
        <v>14058</v>
      </c>
      <c r="F155" s="276">
        <f>SUM('Vital Stats'!E926:E930)</f>
        <v>14346</v>
      </c>
      <c r="G155" s="276"/>
      <c r="H155" s="230">
        <f>'Age Group Deaths'!D257</f>
        <v>42</v>
      </c>
      <c r="I155" s="230">
        <f>'Age Group Deaths'!E257</f>
        <v>34</v>
      </c>
      <c r="J155" s="230">
        <f>'Age Group Deaths'!F257</f>
        <v>0</v>
      </c>
      <c r="L155" s="294">
        <f t="shared" ref="L155:L163" si="65">(H155/D155)*100000</f>
        <v>301.05368790767687</v>
      </c>
      <c r="M155" s="294">
        <f t="shared" ref="M155:M163" si="66">(I155/E155)*100000</f>
        <v>241.85517143263621</v>
      </c>
      <c r="N155" s="294">
        <f t="shared" ref="N155:N163" si="67">(J155/F155)*100000</f>
        <v>0</v>
      </c>
    </row>
    <row r="156" spans="1:16" ht="15.75" thickTop="1" x14ac:dyDescent="0.25">
      <c r="B156" s="226" t="s">
        <v>53</v>
      </c>
      <c r="C156" s="226" t="s">
        <v>162</v>
      </c>
      <c r="D156" s="276">
        <f>SUM('Vital Stats'!C931:C932)</f>
        <v>4170</v>
      </c>
      <c r="E156" s="276">
        <f>SUM('Vital Stats'!D931:D932)</f>
        <v>4334</v>
      </c>
      <c r="F156" s="276">
        <f>SUM('Vital Stats'!E931:E932)</f>
        <v>4447</v>
      </c>
      <c r="G156" s="276"/>
      <c r="H156" s="230">
        <f>'Age Group Deaths'!D260</f>
        <v>21</v>
      </c>
      <c r="I156" s="230">
        <f>'Age Group Deaths'!E260</f>
        <v>14</v>
      </c>
      <c r="J156" s="230">
        <f>'Age Group Deaths'!F260</f>
        <v>0</v>
      </c>
      <c r="L156" s="294">
        <f t="shared" si="65"/>
        <v>503.59712230215825</v>
      </c>
      <c r="M156" s="294">
        <f t="shared" si="66"/>
        <v>323.02722658052608</v>
      </c>
      <c r="N156" s="294">
        <f t="shared" si="67"/>
        <v>0</v>
      </c>
      <c r="O156" s="224"/>
      <c r="P156" s="224"/>
    </row>
    <row r="157" spans="1:16" x14ac:dyDescent="0.25">
      <c r="B157" s="226" t="s">
        <v>52</v>
      </c>
      <c r="C157" s="226" t="s">
        <v>163</v>
      </c>
      <c r="D157" s="276">
        <f>SUM('Vital Stats'!C933:C934)</f>
        <v>2469</v>
      </c>
      <c r="E157" s="276">
        <f>SUM('Vital Stats'!D933:D934)</f>
        <v>2537</v>
      </c>
      <c r="F157" s="276">
        <f>SUM('Vital Stats'!E933:E934)</f>
        <v>2730</v>
      </c>
      <c r="G157" s="276"/>
      <c r="H157" s="230">
        <f>'Age Group Deaths'!D263</f>
        <v>18</v>
      </c>
      <c r="I157" s="230">
        <f>'Age Group Deaths'!E263</f>
        <v>27</v>
      </c>
      <c r="J157" s="230">
        <f>'Age Group Deaths'!F263</f>
        <v>0</v>
      </c>
      <c r="L157" s="294">
        <f t="shared" si="65"/>
        <v>729.04009720534623</v>
      </c>
      <c r="M157" s="294">
        <f t="shared" si="66"/>
        <v>1064.2491131257391</v>
      </c>
      <c r="N157" s="294">
        <f t="shared" si="67"/>
        <v>0</v>
      </c>
    </row>
    <row r="158" spans="1:16" x14ac:dyDescent="0.25">
      <c r="B158" s="226" t="s">
        <v>51</v>
      </c>
      <c r="C158" s="226" t="s">
        <v>154</v>
      </c>
      <c r="D158" s="276">
        <f>'Vital Stats'!C935</f>
        <v>659</v>
      </c>
      <c r="E158" s="276">
        <f>'Vital Stats'!D935</f>
        <v>677</v>
      </c>
      <c r="F158" s="276">
        <f>'Vital Stats'!E935</f>
        <v>665</v>
      </c>
      <c r="G158" s="276"/>
      <c r="H158">
        <f>'Age Group Deaths'!D264</f>
        <v>21</v>
      </c>
      <c r="I158" s="224">
        <f>'Age Group Deaths'!E264</f>
        <v>14</v>
      </c>
      <c r="J158" s="224">
        <f>'Age Group Deaths'!F264</f>
        <v>0</v>
      </c>
      <c r="L158" s="294">
        <f t="shared" si="65"/>
        <v>3186.6464339908953</v>
      </c>
      <c r="M158" s="294">
        <f t="shared" si="66"/>
        <v>2067.9468242245198</v>
      </c>
      <c r="N158" s="294">
        <f t="shared" si="67"/>
        <v>0</v>
      </c>
    </row>
    <row r="159" spans="1:16" x14ac:dyDescent="0.25">
      <c r="B159" s="226" t="s">
        <v>50</v>
      </c>
      <c r="C159" s="226" t="s">
        <v>155</v>
      </c>
      <c r="D159" s="276">
        <f>'Vital Stats'!C936</f>
        <v>346</v>
      </c>
      <c r="E159" s="276">
        <f>'Vital Stats'!D936</f>
        <v>390</v>
      </c>
      <c r="F159" s="276">
        <f>'Vital Stats'!E936</f>
        <v>429</v>
      </c>
      <c r="G159" s="276"/>
      <c r="H159" s="224">
        <f>'Age Group Deaths'!D265</f>
        <v>19</v>
      </c>
      <c r="I159" s="224">
        <f>'Age Group Deaths'!E265</f>
        <v>21</v>
      </c>
      <c r="J159" s="224">
        <f>'Age Group Deaths'!F265</f>
        <v>0</v>
      </c>
      <c r="L159" s="294">
        <f t="shared" si="65"/>
        <v>5491.3294797687859</v>
      </c>
      <c r="M159" s="294">
        <f t="shared" si="66"/>
        <v>5384.6153846153848</v>
      </c>
      <c r="N159" s="294">
        <f t="shared" si="67"/>
        <v>0</v>
      </c>
    </row>
    <row r="160" spans="1:16" x14ac:dyDescent="0.25">
      <c r="B160" s="238" t="s">
        <v>49</v>
      </c>
      <c r="C160" s="238" t="s">
        <v>156</v>
      </c>
      <c r="D160" s="276">
        <f>'Vital Stats'!C937</f>
        <v>200</v>
      </c>
      <c r="E160" s="276">
        <f>'Vital Stats'!D937</f>
        <v>211</v>
      </c>
      <c r="F160" s="276">
        <f>'Vital Stats'!E937</f>
        <v>216</v>
      </c>
      <c r="G160" s="276"/>
      <c r="H160" s="224">
        <f>'Age Group Deaths'!D266</f>
        <v>13</v>
      </c>
      <c r="I160" s="224">
        <f>'Age Group Deaths'!E266</f>
        <v>16</v>
      </c>
      <c r="J160" s="224">
        <f>'Age Group Deaths'!F266</f>
        <v>0</v>
      </c>
      <c r="L160" s="294">
        <f t="shared" si="65"/>
        <v>6500</v>
      </c>
      <c r="M160" s="294">
        <f t="shared" si="66"/>
        <v>7582.9383886255928</v>
      </c>
      <c r="N160" s="294">
        <f t="shared" si="67"/>
        <v>0</v>
      </c>
    </row>
    <row r="161" spans="2:14" x14ac:dyDescent="0.25">
      <c r="B161" s="238" t="s">
        <v>48</v>
      </c>
      <c r="C161" s="238" t="s">
        <v>157</v>
      </c>
      <c r="D161" s="276">
        <f>'Vital Stats'!C938</f>
        <v>100</v>
      </c>
      <c r="E161" s="276">
        <f>'Vital Stats'!D938</f>
        <v>97</v>
      </c>
      <c r="F161" s="276">
        <f>'Vital Stats'!E938</f>
        <v>102</v>
      </c>
      <c r="G161" s="276"/>
      <c r="H161" s="224">
        <f>'Age Group Deaths'!D267</f>
        <v>10</v>
      </c>
      <c r="I161" s="224">
        <f>'Age Group Deaths'!E267</f>
        <v>13</v>
      </c>
      <c r="J161" s="224">
        <f>'Age Group Deaths'!F267</f>
        <v>0</v>
      </c>
      <c r="L161" s="294">
        <f t="shared" si="65"/>
        <v>10000</v>
      </c>
      <c r="M161" s="294">
        <f t="shared" si="66"/>
        <v>13402.061855670103</v>
      </c>
      <c r="N161" s="294">
        <f t="shared" si="67"/>
        <v>0</v>
      </c>
    </row>
    <row r="162" spans="2:14" x14ac:dyDescent="0.25">
      <c r="B162" s="238" t="s">
        <v>47</v>
      </c>
      <c r="C162" s="238" t="s">
        <v>158</v>
      </c>
      <c r="D162" s="276">
        <f>'Vital Stats'!C939</f>
        <v>40</v>
      </c>
      <c r="E162" s="276">
        <f>'Vital Stats'!D939</f>
        <v>46</v>
      </c>
      <c r="F162" s="276">
        <f>'Vital Stats'!E939</f>
        <v>48</v>
      </c>
      <c r="G162" s="276"/>
      <c r="H162" s="224">
        <f>'Age Group Deaths'!D268</f>
        <v>8</v>
      </c>
      <c r="I162" s="224">
        <f>'Age Group Deaths'!E268</f>
        <v>9</v>
      </c>
      <c r="J162" s="224">
        <f>'Age Group Deaths'!F268</f>
        <v>0</v>
      </c>
      <c r="L162" s="294">
        <f t="shared" si="65"/>
        <v>20000</v>
      </c>
      <c r="M162" s="294">
        <f t="shared" si="66"/>
        <v>19565.217391304348</v>
      </c>
      <c r="N162" s="294">
        <f t="shared" si="67"/>
        <v>0</v>
      </c>
    </row>
    <row r="163" spans="2:14" x14ac:dyDescent="0.25">
      <c r="B163" s="238" t="s">
        <v>46</v>
      </c>
      <c r="C163" s="238" t="s">
        <v>164</v>
      </c>
      <c r="D163" s="276">
        <f>SUM('Vital Stats'!C940:C942)</f>
        <v>14</v>
      </c>
      <c r="E163" s="276">
        <f>SUM('Vital Stats'!D940:D942)</f>
        <v>16</v>
      </c>
      <c r="F163" s="276">
        <f>SUM('Vital Stats'!E940:E942)</f>
        <v>20</v>
      </c>
      <c r="G163" s="276"/>
      <c r="H163" s="224">
        <f>'Age Group Deaths'!D269</f>
        <v>3</v>
      </c>
      <c r="I163" s="224">
        <f>'Age Group Deaths'!E269</f>
        <v>3</v>
      </c>
      <c r="J163" s="224">
        <f>'Age Group Deaths'!F269</f>
        <v>0</v>
      </c>
      <c r="L163" s="294">
        <f t="shared" si="65"/>
        <v>21428.571428571428</v>
      </c>
      <c r="M163" s="294">
        <f t="shared" si="66"/>
        <v>18750</v>
      </c>
      <c r="N163" s="294">
        <f t="shared" si="67"/>
        <v>0</v>
      </c>
    </row>
  </sheetData>
  <mergeCells count="5">
    <mergeCell ref="L3:N3"/>
    <mergeCell ref="D3:F3"/>
    <mergeCell ref="H3:J3"/>
    <mergeCell ref="D2:J2"/>
    <mergeCell ref="B2:C2"/>
  </mergeCells>
  <hyperlinks>
    <hyperlink ref="A1" location="Introduction!A1" display="Content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2"/>
  <sheetViews>
    <sheetView workbookViewId="0">
      <pane xSplit="1" ySplit="3" topLeftCell="B4" activePane="bottomRight" state="frozen"/>
      <selection pane="topRight" activeCell="B1" sqref="B1"/>
      <selection pane="bottomLeft" activeCell="A3" sqref="A3"/>
      <selection pane="bottomRight" sqref="A1:A1048576"/>
    </sheetView>
  </sheetViews>
  <sheetFormatPr defaultRowHeight="15" x14ac:dyDescent="0.25"/>
  <cols>
    <col min="1" max="1" width="23.28515625" customWidth="1"/>
    <col min="2" max="2" width="12.85546875" customWidth="1"/>
    <col min="3" max="3" width="15.140625" style="107" customWidth="1"/>
    <col min="4" max="4" width="15.140625" style="229" customWidth="1"/>
    <col min="5" max="5" width="13" customWidth="1"/>
    <col min="6" max="6" width="12.42578125" style="107" customWidth="1"/>
    <col min="7" max="7" width="12.42578125" style="229" customWidth="1"/>
    <col min="8" max="8" width="14" style="107" customWidth="1"/>
    <col min="9" max="10" width="14" style="229" customWidth="1"/>
    <col min="11" max="11" width="14" style="107" customWidth="1"/>
    <col min="12" max="12" width="11.5703125" customWidth="1"/>
    <col min="13" max="13" width="11.28515625" customWidth="1"/>
    <col min="14" max="14" width="12.85546875" customWidth="1"/>
    <col min="15" max="15" width="13" style="107" customWidth="1"/>
    <col min="16" max="16" width="19.28515625" style="107" customWidth="1"/>
    <col min="17" max="17" width="17.42578125" customWidth="1"/>
    <col min="18" max="18" width="11.7109375" style="107" customWidth="1"/>
    <col min="20" max="20" width="10.7109375" bestFit="1" customWidth="1"/>
    <col min="26" max="26" width="9.140625" style="224"/>
    <col min="27" max="27" width="9.140625" style="107"/>
    <col min="35" max="35" width="9.140625" style="224"/>
    <col min="36" max="36" width="9.140625" style="107"/>
  </cols>
  <sheetData>
    <row r="1" spans="1:43" s="224" customFormat="1" x14ac:dyDescent="0.25">
      <c r="A1" s="283" t="s">
        <v>119</v>
      </c>
      <c r="C1" s="107"/>
      <c r="D1" s="229"/>
      <c r="F1" s="229"/>
      <c r="G1" s="229"/>
      <c r="H1" s="229"/>
      <c r="I1" s="229"/>
      <c r="J1" s="229"/>
      <c r="K1" s="229"/>
      <c r="O1" s="229"/>
      <c r="P1" s="107"/>
      <c r="R1" s="229"/>
      <c r="AA1" s="107"/>
      <c r="AJ1" s="107"/>
    </row>
    <row r="2" spans="1:43" ht="46.5" customHeight="1" thickBot="1" x14ac:dyDescent="0.3">
      <c r="A2" s="300" t="s">
        <v>298</v>
      </c>
      <c r="B2" s="388" t="s">
        <v>299</v>
      </c>
      <c r="C2" s="389"/>
      <c r="D2" s="390" t="s">
        <v>300</v>
      </c>
      <c r="E2" s="388"/>
      <c r="F2" s="388"/>
      <c r="G2" s="388"/>
      <c r="H2" s="391"/>
      <c r="I2" s="392" t="s">
        <v>289</v>
      </c>
      <c r="J2" s="388"/>
      <c r="K2" s="391"/>
      <c r="L2" s="385" t="s">
        <v>277</v>
      </c>
      <c r="M2" s="386"/>
      <c r="N2" s="386"/>
      <c r="O2" s="387"/>
      <c r="P2" s="267" t="s">
        <v>108</v>
      </c>
      <c r="Q2" s="390" t="s">
        <v>139</v>
      </c>
      <c r="R2" s="391"/>
      <c r="S2" s="383" t="s">
        <v>296</v>
      </c>
      <c r="T2" s="381"/>
      <c r="U2" s="381"/>
      <c r="V2" s="381"/>
      <c r="W2" s="381"/>
      <c r="X2" s="381"/>
      <c r="Y2" s="381"/>
      <c r="Z2" s="381"/>
      <c r="AA2" s="384"/>
      <c r="AB2" s="380" t="s">
        <v>297</v>
      </c>
      <c r="AC2" s="381"/>
      <c r="AD2" s="381"/>
      <c r="AE2" s="381"/>
      <c r="AF2" s="381"/>
      <c r="AG2" s="381"/>
      <c r="AH2" s="381"/>
      <c r="AI2" s="381"/>
      <c r="AJ2" s="382"/>
    </row>
    <row r="3" spans="1:43" ht="46.5" customHeight="1" thickTop="1" thickBot="1" x14ac:dyDescent="0.3">
      <c r="A3" s="324" t="s">
        <v>301</v>
      </c>
      <c r="B3" s="148" t="s">
        <v>280</v>
      </c>
      <c r="C3" s="61" t="s">
        <v>281</v>
      </c>
      <c r="D3" s="46" t="s">
        <v>288</v>
      </c>
      <c r="E3" s="303" t="s">
        <v>69</v>
      </c>
      <c r="F3" s="305" t="s">
        <v>70</v>
      </c>
      <c r="G3" s="307" t="s">
        <v>285</v>
      </c>
      <c r="H3" s="305" t="s">
        <v>286</v>
      </c>
      <c r="I3" s="307" t="s">
        <v>6</v>
      </c>
      <c r="J3" s="307" t="s">
        <v>5</v>
      </c>
      <c r="K3" s="305" t="s">
        <v>41</v>
      </c>
      <c r="L3" s="304" t="s">
        <v>278</v>
      </c>
      <c r="M3" s="304" t="s">
        <v>279</v>
      </c>
      <c r="N3" s="297" t="s">
        <v>283</v>
      </c>
      <c r="O3" s="306" t="s">
        <v>284</v>
      </c>
      <c r="P3" s="308" t="s">
        <v>287</v>
      </c>
      <c r="Q3" s="297" t="s">
        <v>281</v>
      </c>
      <c r="R3" s="306" t="s">
        <v>282</v>
      </c>
      <c r="S3" s="297" t="s">
        <v>54</v>
      </c>
      <c r="T3" s="297" t="s">
        <v>53</v>
      </c>
      <c r="U3" s="297" t="s">
        <v>52</v>
      </c>
      <c r="V3" s="297" t="s">
        <v>51</v>
      </c>
      <c r="W3" s="297" t="s">
        <v>50</v>
      </c>
      <c r="X3" s="297" t="s">
        <v>49</v>
      </c>
      <c r="Y3" s="297" t="s">
        <v>48</v>
      </c>
      <c r="Z3" s="297" t="s">
        <v>47</v>
      </c>
      <c r="AA3" s="306" t="s">
        <v>46</v>
      </c>
      <c r="AB3" s="297" t="s">
        <v>54</v>
      </c>
      <c r="AC3" s="297" t="s">
        <v>53</v>
      </c>
      <c r="AD3" s="297" t="s">
        <v>52</v>
      </c>
      <c r="AE3" s="297" t="s">
        <v>51</v>
      </c>
      <c r="AF3" s="297" t="s">
        <v>50</v>
      </c>
      <c r="AG3" s="297" t="s">
        <v>49</v>
      </c>
      <c r="AH3" s="297" t="s">
        <v>48</v>
      </c>
      <c r="AI3" s="297" t="s">
        <v>47</v>
      </c>
      <c r="AJ3" s="306" t="s">
        <v>46</v>
      </c>
    </row>
    <row r="4" spans="1:43" s="268" customFormat="1" ht="15.75" thickTop="1" x14ac:dyDescent="0.25">
      <c r="A4" s="310" t="s">
        <v>1</v>
      </c>
      <c r="B4" s="232" t="str">
        <f>'Canada 2016-2017'!B8</f>
        <v>?</v>
      </c>
      <c r="C4" s="309" t="s">
        <v>61</v>
      </c>
      <c r="D4" s="314">
        <f>E4+F4</f>
        <v>2704</v>
      </c>
      <c r="E4" s="232">
        <f>'Canada 2016-2017'!H8</f>
        <v>2703</v>
      </c>
      <c r="F4" s="315">
        <f>'Canada 2016-2017'!I8</f>
        <v>1</v>
      </c>
      <c r="G4" s="314">
        <f>'Canada 2016-2017'!J8</f>
        <v>1868</v>
      </c>
      <c r="H4" s="315">
        <f>'Canada 2016-2017'!K8</f>
        <v>93</v>
      </c>
      <c r="I4" s="314">
        <f>'Canada 2016-2017'!U8</f>
        <v>1352.4749999999999</v>
      </c>
      <c r="J4" s="314">
        <f>'Canada 2016-2017'!V8</f>
        <v>709.88000000000011</v>
      </c>
      <c r="K4" s="315">
        <f>'Canada 2016-2017'!W8</f>
        <v>38.125</v>
      </c>
      <c r="L4" s="312" t="s">
        <v>61</v>
      </c>
      <c r="M4" s="312" t="s">
        <v>61</v>
      </c>
      <c r="N4" s="312">
        <f t="shared" ref="N4:N11" si="0">7*O4</f>
        <v>51.857534246575341</v>
      </c>
      <c r="O4" s="313">
        <f t="shared" ref="O4:O11" si="1">D4/365</f>
        <v>7.4082191780821915</v>
      </c>
      <c r="P4" s="315" t="s">
        <v>61</v>
      </c>
      <c r="Q4" s="312">
        <f>'Vital Stats'!D36</f>
        <v>7.4000551939027925</v>
      </c>
      <c r="R4" s="333">
        <f>'Vital Stats'!D37</f>
        <v>9.7727050948899306E-3</v>
      </c>
      <c r="S4" s="312">
        <f>IF('Canada 2016-2017'!AI8="?",'Canada 2016-2017'!AI8,('Canada 2016-2017'!AI8/'Age Group Comparators'!E5)*100000)</f>
        <v>0.27788143845163155</v>
      </c>
      <c r="T4" s="312">
        <f>IF('Canada 2016-2017'!AH8="?",'Canada 2016-2017'!AH8,('Canada 2016-2017'!AH8/'Age Group Comparators'!E6)*100000)</f>
        <v>1.7711204639391018</v>
      </c>
      <c r="U4" s="312">
        <f>IF('Canada 2016-2017'!AG8="?",'Canada 2016-2017'!AG8,('Canada 2016-2017'!AG8/'Age Group Comparators'!E7)*100000)</f>
        <v>6.0786446786285477</v>
      </c>
      <c r="V4" s="312">
        <f>IF('Canada 2016-2017'!AF8="?",'Canada 2016-2017'!AF8,('Canada 2016-2017'!AF8/'Age Group Comparators'!E8)*100000)</f>
        <v>15.783381852618289</v>
      </c>
      <c r="W4" s="312">
        <f>IF('Canada 2016-2017'!AE8="?",'Canada 2016-2017'!AE8,('Canada 2016-2017'!AE8/'Age Group Comparators'!E9)*100000)</f>
        <v>17.480088678837941</v>
      </c>
      <c r="X4" s="312">
        <f>IF('Canada 2016-2017'!AD8="?",'Canada 2016-2017'!AD8,('Canada 2016-2017'!AD8/'Age Group Comparators'!E10)*100000)</f>
        <v>26.001949673462789</v>
      </c>
      <c r="Y4" s="312">
        <f>IF('Canada 2016-2017'!AC8="?",'Canada 2016-2017'!AC8,('Canada 2016-2017'!AC8/'Age Group Comparators'!E11)*100000)</f>
        <v>32.877441682473133</v>
      </c>
      <c r="Z4" s="312">
        <f>IF('Canada 2016-2017'!AB8="?",'Canada 2016-2017'!AB8,('Canada 2016-2017'!AB8/'Age Group Comparators'!E12)*100000)</f>
        <v>45.156234496528235</v>
      </c>
      <c r="AA4" s="313">
        <f>IF('Canada 2016-2017'!AA8="?",'Canada 2016-2017'!AA8,('Canada 2016-2017'!AA8/'Age Group Comparators'!E13)*100000)</f>
        <v>47.322499548135852</v>
      </c>
      <c r="AB4" s="316">
        <f>IF('Canada 2016-2017'!AI8="?",'Canada 2016-2017'!AI8,('Canada 2016-2017'!AI8/'Age Group Comparators'!I5))</f>
        <v>3.2623296872001536E-3</v>
      </c>
      <c r="AC4" s="316">
        <f>IF('Canada 2016-2017'!AH8="?",'Canada 2016-2017'!AH8,('Canada 2016-2017'!AH8/'Age Group Comparators'!I6))</f>
        <v>7.311129163281885E-3</v>
      </c>
      <c r="AD4" s="316">
        <f>IF('Canada 2016-2017'!AG8="?",'Canada 2016-2017'!AG8,('Canada 2016-2017'!AG8/'Age Group Comparators'!I7))</f>
        <v>1.0395989637654342E-2</v>
      </c>
      <c r="AE4" s="316">
        <f>IF('Canada 2016-2017'!AF8="?",'Canada 2016-2017'!AF8,('Canada 2016-2017'!AF8/'Age Group Comparators'!I8))</f>
        <v>1.4337080697282782E-2</v>
      </c>
      <c r="AF4" s="316">
        <f>IF('Canada 2016-2017'!AE8="?",'Canada 2016-2017'!AE8,('Canada 2016-2017'!AE8/'Age Group Comparators'!I9))</f>
        <v>9.7763834676978072E-3</v>
      </c>
      <c r="AG4" s="316">
        <f>IF('Canada 2016-2017'!AD8="?",'Canada 2016-2017'!AD8,('Canada 2016-2017'!AD8/'Age Group Comparators'!I10))</f>
        <v>8.9772467600300332E-3</v>
      </c>
      <c r="AH4" s="316">
        <f>IF('Canada 2016-2017'!AC8="?",'Canada 2016-2017'!AC8,('Canada 2016-2017'!AC8/'Age Group Comparators'!I11))</f>
        <v>6.4732552349503368E-3</v>
      </c>
      <c r="AI4" s="316">
        <f>IF('Canada 2016-2017'!AB8="?",'Canada 2016-2017'!AB8,('Canada 2016-2017'!AB8/'Age Group Comparators'!I12))</f>
        <v>4.9591922965730425E-3</v>
      </c>
      <c r="AJ4" s="334">
        <f>IF('Canada 2016-2017'!AA8="?",'Canada 2016-2017'!AA8,('Canada 2016-2017'!AA8/'Age Group Comparators'!I13))</f>
        <v>2.4806201550387598E-3</v>
      </c>
      <c r="AK4" s="312"/>
      <c r="AL4" s="312"/>
      <c r="AM4" s="312"/>
      <c r="AN4" s="312"/>
      <c r="AO4" s="312"/>
      <c r="AP4" s="312"/>
      <c r="AQ4" s="312"/>
    </row>
    <row r="5" spans="1:43" s="268" customFormat="1" x14ac:dyDescent="0.25">
      <c r="A5" s="310" t="s">
        <v>7</v>
      </c>
      <c r="B5" s="232" t="str">
        <f>BC!C5</f>
        <v>?</v>
      </c>
      <c r="C5" s="309" t="s">
        <v>61</v>
      </c>
      <c r="D5" s="314">
        <f>BC!G7</f>
        <v>677</v>
      </c>
      <c r="E5" s="232" t="str">
        <f>BC!H7</f>
        <v>?</v>
      </c>
      <c r="F5" s="315" t="str">
        <f>BC!I7</f>
        <v>?</v>
      </c>
      <c r="G5" s="314" t="str">
        <f>BC!J7</f>
        <v>?</v>
      </c>
      <c r="H5" s="315" t="str">
        <f>BC!K7</f>
        <v>?</v>
      </c>
      <c r="I5" s="314">
        <f>BC!U7</f>
        <v>317</v>
      </c>
      <c r="J5" s="314">
        <f>BC!V7</f>
        <v>195</v>
      </c>
      <c r="K5" s="315">
        <f>BC!W7</f>
        <v>0</v>
      </c>
      <c r="L5" s="312" t="s">
        <v>61</v>
      </c>
      <c r="M5" s="312" t="s">
        <v>61</v>
      </c>
      <c r="N5" s="312">
        <f t="shared" si="0"/>
        <v>12.983561643835618</v>
      </c>
      <c r="O5" s="313">
        <f t="shared" si="1"/>
        <v>1.8547945205479452</v>
      </c>
      <c r="P5" s="315" t="s">
        <v>61</v>
      </c>
      <c r="Q5" s="312">
        <f>'Vital Stats'!D97</f>
        <v>13.754146560285013</v>
      </c>
      <c r="R5" s="333">
        <f>'Vital Stats'!D98</f>
        <v>1.7593097892466412E-2</v>
      </c>
      <c r="S5" s="312" t="str">
        <f>IF(BC!AI7="?",BC!AI7,(BC!AI7/'Age Group Comparators'!E15)*100000)</f>
        <v>?</v>
      </c>
      <c r="T5" s="312">
        <f>IF(BC!AH7="?",BC!AH7,(BC!AH7/'Age Group Comparators'!E16)*100000)</f>
        <v>4.4033965812597122</v>
      </c>
      <c r="U5" s="312">
        <f>IF(BC!AG7="?",BC!AG7,(BC!AG7/'Age Group Comparators'!E17)*100000)</f>
        <v>12.238731223394828</v>
      </c>
      <c r="V5" s="312">
        <f>IF(BC!AF7="?",BC!AF7,(BC!AF7/'Age Group Comparators'!E18)*100000)</f>
        <v>39.673446493859167</v>
      </c>
      <c r="W5" s="312">
        <f>IF(BC!AE7="?",BC!AE7,(BC!AE7/'Age Group Comparators'!E19)*100000)</f>
        <v>41.496046475572051</v>
      </c>
      <c r="X5" s="312">
        <f>IF(BC!AD7="?",BC!AD7,(BC!AD7/'Age Group Comparators'!E20)*100000)</f>
        <v>69.018661842061178</v>
      </c>
      <c r="Y5" s="312">
        <f>IF(BC!AC7="?",BC!AC7,(BC!AC7/'Age Group Comparators'!E21)*100000)</f>
        <v>78.587321876627371</v>
      </c>
      <c r="Z5" s="312">
        <f>IF(BC!AB7="?",BC!AB7,(BC!AB7/'Age Group Comparators'!E22)*100000)</f>
        <v>123.41018642197572</v>
      </c>
      <c r="AA5" s="313">
        <f>IF(BC!AA7="?",BC!AA7,(BC!AA7/'Age Group Comparators'!E23)*100000)</f>
        <v>154.59160129210892</v>
      </c>
      <c r="AB5" s="316" t="str">
        <f>IF(BC!AI7="?",BC!AI7,(BC!AI7/'Age Group Comparators'!I15))</f>
        <v>?</v>
      </c>
      <c r="AC5" s="316">
        <f>IF(BC!AH7="?",BC!AH7,(BC!AH7/'Age Group Comparators'!I16))</f>
        <v>1.6533333333333334E-2</v>
      </c>
      <c r="AD5" s="316">
        <f>IF(BC!AG7="?",BC!AG7,(BC!AG7/'Age Group Comparators'!I17))</f>
        <v>2.2171253822629969E-2</v>
      </c>
      <c r="AE5" s="316">
        <f>IF(BC!AF7="?",BC!AF7,(BC!AF7/'Age Group Comparators'!I18))</f>
        <v>3.8296467481016838E-2</v>
      </c>
      <c r="AF5" s="316">
        <f>IF(BC!AE7="?",BC!AE7,(BC!AE7/'Age Group Comparators'!I19))</f>
        <v>2.5228721929581369E-2</v>
      </c>
      <c r="AG5" s="316">
        <f>IF(BC!AD7="?",BC!AD7,(BC!AD7/'Age Group Comparators'!I20))</f>
        <v>2.5251287080166707E-2</v>
      </c>
      <c r="AH5" s="316">
        <f>IF(BC!AC7="?",BC!AC7,(BC!AC7/'Age Group Comparators'!I21))</f>
        <v>1.6455194290245837E-2</v>
      </c>
      <c r="AI5" s="316">
        <f>IF(BC!AB7="?",BC!AB7,(BC!AB7/'Age Group Comparators'!I22))</f>
        <v>1.3377400062952471E-2</v>
      </c>
      <c r="AJ5" s="334">
        <f>IF(BC!AA7="?",BC!AA7,(BC!AA7/'Age Group Comparators'!I23))</f>
        <v>7.9752410427330073E-3</v>
      </c>
      <c r="AK5" s="312"/>
      <c r="AL5" s="312"/>
      <c r="AM5" s="312"/>
      <c r="AN5" s="312"/>
      <c r="AO5" s="312"/>
      <c r="AP5" s="312"/>
      <c r="AQ5" s="312"/>
    </row>
    <row r="6" spans="1:43" s="268" customFormat="1" x14ac:dyDescent="0.25">
      <c r="A6" s="310" t="s">
        <v>8</v>
      </c>
      <c r="B6" s="232">
        <f>Alta!C7</f>
        <v>317</v>
      </c>
      <c r="C6" s="309">
        <f>(B6/'Vital Stats'!D129)*100000</f>
        <v>7.4693773201900564</v>
      </c>
      <c r="D6" s="314">
        <f>Alta!G7</f>
        <v>204</v>
      </c>
      <c r="E6" s="232" t="str">
        <f>Alta!H7</f>
        <v>?</v>
      </c>
      <c r="F6" s="315" t="str">
        <f>Alta!I7</f>
        <v>?</v>
      </c>
      <c r="G6" s="314" t="str">
        <f>Alta!J7</f>
        <v>?</v>
      </c>
      <c r="H6" s="315" t="str">
        <f>Alta!K7</f>
        <v>?</v>
      </c>
      <c r="I6" s="314">
        <f>Alta!U7</f>
        <v>128</v>
      </c>
      <c r="J6" s="314">
        <f>Alta!V7</f>
        <v>76</v>
      </c>
      <c r="K6" s="315">
        <f>Alta!W7</f>
        <v>0</v>
      </c>
      <c r="L6" s="312">
        <f>7*M6</f>
        <v>6.0794520547945208</v>
      </c>
      <c r="M6" s="312">
        <f>B6/365</f>
        <v>0.86849315068493149</v>
      </c>
      <c r="N6" s="312">
        <f t="shared" si="0"/>
        <v>3.912328767123288</v>
      </c>
      <c r="O6" s="313">
        <f t="shared" si="1"/>
        <v>0.55890410958904113</v>
      </c>
      <c r="P6" s="315">
        <f>Alta!F7</f>
        <v>60</v>
      </c>
      <c r="Q6" s="312">
        <f>'Vital Stats'!D158</f>
        <v>4.8067917139393428</v>
      </c>
      <c r="R6" s="334">
        <f>'Vital Stats'!D159</f>
        <v>7.9899733667554446E-3</v>
      </c>
      <c r="S6" s="312" t="str">
        <f>IF(Alta!AI7="?",Alta!AI7,(Alta!AI7/'Age Group Comparators'!E25)*100000)</f>
        <v>?</v>
      </c>
      <c r="T6" s="312" t="str">
        <f>IF(Alta!AH7="?",Alta!AH7,(Alta!AH7/'Age Group Comparators'!E26)*100000)</f>
        <v>?</v>
      </c>
      <c r="U6" s="312">
        <f>IF(Alta!AG7="?",Alta!AG7,(Alta!AG7/'Age Group Comparators'!E27)*100000)</f>
        <v>9.394658082377731</v>
      </c>
      <c r="V6" s="312">
        <f>IF(Alta!AF7="?",Alta!AF7,(Alta!AF7/'Age Group Comparators'!E28)*100000)</f>
        <v>20.561952607477885</v>
      </c>
      <c r="W6" s="312">
        <f>IF(Alta!AE7="?",Alta!AE7,(Alta!AE7/'Age Group Comparators'!E29)*100000)</f>
        <v>25.607995902720653</v>
      </c>
      <c r="X6" s="312">
        <f>IF(Alta!AD7="?",Alta!AD7,(Alta!AD7/'Age Group Comparators'!E30)*100000)</f>
        <v>18.200639297455321</v>
      </c>
      <c r="Y6" s="312">
        <f>IF(Alta!AC7="?",Alta!AC7,(Alta!AC7/'Age Group Comparators'!E31)*100000)</f>
        <v>31.732935613873639</v>
      </c>
      <c r="Z6" s="312" t="str">
        <f>IF(Alta!AB7="?",Alta!AB7,(Alta!AB7/'Age Group Comparators'!E32)*100000)</f>
        <v>?</v>
      </c>
      <c r="AA6" s="313" t="str">
        <f>IF(Alta!AA7="?",Alta!AA7,(Alta!AA7/'Age Group Comparators'!E33)*100000)</f>
        <v>?</v>
      </c>
      <c r="AB6" s="316" t="str">
        <f>IF(Alta!AI7="?",Alta!AI7,(Alta!AI7/'Age Group Comparators'!I25))</f>
        <v>?</v>
      </c>
      <c r="AC6" s="316" t="str">
        <f>IF(Alta!AH7="?",Alta!AH7,(Alta!AH7/'Age Group Comparators'!I26))</f>
        <v>?</v>
      </c>
      <c r="AD6" s="316">
        <f>IF(Alta!AG7="?",Alta!AG7,(Alta!AG7/'Age Group Comparators'!I27))</f>
        <v>1.5575333757151939E-2</v>
      </c>
      <c r="AE6" s="316">
        <f>IF(Alta!AF7="?",Alta!AF7,(Alta!AF7/'Age Group Comparators'!I28))</f>
        <v>1.8181818181818181E-2</v>
      </c>
      <c r="AF6" s="316">
        <f>IF(Alta!AE7="?",Alta!AE7,(Alta!AE7/'Age Group Comparators'!I29))</f>
        <v>1.3755731554814505E-2</v>
      </c>
      <c r="AG6" s="316">
        <f>IF(Alta!AD7="?",Alta!AD7,(Alta!AD7/'Age Group Comparators'!I30))</f>
        <v>6.2524423602969914E-3</v>
      </c>
      <c r="AH6" s="316">
        <f>IF(Alta!AC7="?",Alta!AC7,(Alta!AC7/'Age Group Comparators'!I31))</f>
        <v>6.3897763578274758E-3</v>
      </c>
      <c r="AI6" s="316" t="str">
        <f>IF(Alta!AB7="?",Alta!AB7,(Alta!AB7/'Age Group Comparators'!I32))</f>
        <v>?</v>
      </c>
      <c r="AJ6" s="334" t="str">
        <f>IF(Alta!AA7="?",Alta!AA7,(Alta!AA7/'Age Group Comparators'!I33))</f>
        <v>?</v>
      </c>
      <c r="AK6" s="312"/>
      <c r="AL6" s="312"/>
      <c r="AM6" s="312"/>
      <c r="AN6" s="312"/>
      <c r="AO6" s="312"/>
      <c r="AP6" s="312"/>
      <c r="AQ6" s="312"/>
    </row>
    <row r="7" spans="1:43" s="268" customFormat="1" x14ac:dyDescent="0.25">
      <c r="A7" s="310" t="s">
        <v>9</v>
      </c>
      <c r="B7" s="232">
        <f>Sask!C7</f>
        <v>100</v>
      </c>
      <c r="C7" s="309">
        <f>(B7/'Vital Stats'!D190)*100000</f>
        <v>8.6897431485720151</v>
      </c>
      <c r="D7" s="314">
        <f>Sask!G7</f>
        <v>57</v>
      </c>
      <c r="E7" s="232" t="str">
        <f>Sask!H7</f>
        <v>?</v>
      </c>
      <c r="F7" s="315" t="str">
        <f>Sask!I7</f>
        <v>?</v>
      </c>
      <c r="G7" s="314" t="str">
        <f>Sask!J7</f>
        <v>?</v>
      </c>
      <c r="H7" s="315" t="str">
        <f>Sask!K7</f>
        <v>?</v>
      </c>
      <c r="I7" s="314" t="str">
        <f>Sask!U7</f>
        <v>?</v>
      </c>
      <c r="J7" s="314" t="str">
        <f>Sask!V7</f>
        <v>?</v>
      </c>
      <c r="K7" s="315">
        <f>Sask!W7</f>
        <v>18</v>
      </c>
      <c r="L7" s="312">
        <f>7*M7</f>
        <v>1.9178082191780821</v>
      </c>
      <c r="M7" s="312">
        <f>B7/365</f>
        <v>0.27397260273972601</v>
      </c>
      <c r="N7" s="312">
        <f t="shared" si="0"/>
        <v>1.0931506849315069</v>
      </c>
      <c r="O7" s="313">
        <f t="shared" si="1"/>
        <v>0.15616438356164383</v>
      </c>
      <c r="P7" s="315" t="str">
        <f>Sask!F7</f>
        <v>?</v>
      </c>
      <c r="Q7" s="312">
        <f>'Vital Stats'!D219</f>
        <v>4.9531535946860483</v>
      </c>
      <c r="R7" s="334">
        <f>'Vital Stats'!D220</f>
        <v>6.0317460317460322E-3</v>
      </c>
      <c r="S7" s="312">
        <f>IF(Sask!AI7="?",Sask!AI7,(Sask!AI7/'Age Group Comparators'!E35)*100000)</f>
        <v>0</v>
      </c>
      <c r="T7" s="312" t="str">
        <f>IF(Sask!AH7="?",Sask!AH7,(Sask!AH7/'Age Group Comparators'!E36)*100000)</f>
        <v>?</v>
      </c>
      <c r="U7" s="312" t="str">
        <f>IF(Sask!AG7="?",Sask!AG7,(Sask!AG7/'Age Group Comparators'!E37)*100000)</f>
        <v>?</v>
      </c>
      <c r="V7" s="312" t="str">
        <f>IF(Sask!AF7="?",Sask!AF7,(Sask!AF7/'Age Group Comparators'!E38)*100000)</f>
        <v>?</v>
      </c>
      <c r="W7" s="312" t="str">
        <f>IF(Sask!AE7="?",Sask!AE7,(Sask!AE7/'Age Group Comparators'!E39)*100000)</f>
        <v>?</v>
      </c>
      <c r="X7" s="312" t="str">
        <f>IF(Sask!AD7="?",Sask!AD7,(Sask!AD7/'Age Group Comparators'!E40)*100000)</f>
        <v>?</v>
      </c>
      <c r="Y7" s="312" t="str">
        <f>IF(Sask!AC7="?",Sask!AC7,(Sask!AC7/'Age Group Comparators'!E41)*100000)</f>
        <v>?</v>
      </c>
      <c r="Z7" s="312" t="str">
        <f>IF(Sask!AB7="?",Sask!AB7,(Sask!AB7/'Age Group Comparators'!E42)*100000)</f>
        <v>?</v>
      </c>
      <c r="AA7" s="313" t="str">
        <f>IF(Sask!AA7="?",Sask!AA7,(Sask!AA7/'Age Group Comparators'!E43)*100000)</f>
        <v>?</v>
      </c>
      <c r="AB7" s="316">
        <f>IF(Sask!AI7="?",Sask!AI7,(Sask!AI7/'Age Group Comparators'!I35))</f>
        <v>0</v>
      </c>
      <c r="AC7" s="316" t="str">
        <f>IF(Sask!AH7="?",Sask!AH7,(Sask!AH7/'Age Group Comparators'!I36))</f>
        <v>?</v>
      </c>
      <c r="AD7" s="316" t="str">
        <f>IF(Sask!AG7="?",Sask!AG7,(Sask!AG7/'Age Group Comparators'!I37))</f>
        <v>?</v>
      </c>
      <c r="AE7" s="316" t="str">
        <f>IF(Sask!AF7="?",Sask!AF7,(Sask!AF7/'Age Group Comparators'!I38))</f>
        <v>?</v>
      </c>
      <c r="AF7" s="316" t="str">
        <f>IF(Sask!AE7="?",Sask!AE7,(Sask!AE7/'Age Group Comparators'!I39))</f>
        <v>?</v>
      </c>
      <c r="AG7" s="316" t="str">
        <f>IF(Sask!AD7="?",Sask!AD7,(Sask!AD7/'Age Group Comparators'!I40))</f>
        <v>?</v>
      </c>
      <c r="AH7" s="316" t="str">
        <f>IF(Sask!AC7="?",Sask!AC7,(Sask!AC7/'Age Group Comparators'!I41))</f>
        <v>?</v>
      </c>
      <c r="AI7" s="316" t="str">
        <f>IF(Sask!AB7="?",Sask!AB7,(Sask!AB7/'Age Group Comparators'!I42))</f>
        <v>?</v>
      </c>
      <c r="AJ7" s="334" t="str">
        <f>IF(Sask!AA7="?",Sask!AA7,(Sask!AA7/'Age Group Comparators'!I43))</f>
        <v>?</v>
      </c>
      <c r="AK7" s="312"/>
      <c r="AL7" s="312"/>
      <c r="AM7" s="312"/>
      <c r="AN7" s="312"/>
      <c r="AO7" s="312"/>
      <c r="AP7" s="312"/>
      <c r="AQ7" s="312"/>
    </row>
    <row r="8" spans="1:43" s="268" customFormat="1" x14ac:dyDescent="0.25">
      <c r="A8" s="310" t="s">
        <v>10</v>
      </c>
      <c r="B8" s="232">
        <f>Man!C7</f>
        <v>141</v>
      </c>
      <c r="C8" s="309">
        <f>(B8/'Vital Stats'!D251)*100000</f>
        <v>10.558665744093886</v>
      </c>
      <c r="D8" s="314">
        <f>Man!G7</f>
        <v>63</v>
      </c>
      <c r="E8" s="232" t="str">
        <f>Man!H7</f>
        <v>?</v>
      </c>
      <c r="F8" s="315" t="str">
        <f>Man!I7</f>
        <v>?</v>
      </c>
      <c r="G8" s="314" t="str">
        <f>Man!J7</f>
        <v>?</v>
      </c>
      <c r="H8" s="315" t="str">
        <f>Man!K7</f>
        <v>?</v>
      </c>
      <c r="I8" s="314">
        <f>Man!U7</f>
        <v>48</v>
      </c>
      <c r="J8" s="314">
        <f>Man!V7</f>
        <v>15</v>
      </c>
      <c r="K8" s="315">
        <f>Man!W7</f>
        <v>0</v>
      </c>
      <c r="L8" s="312">
        <f>7*M8</f>
        <v>2.7041095890410962</v>
      </c>
      <c r="M8" s="312">
        <f>B8/365</f>
        <v>0.38630136986301372</v>
      </c>
      <c r="N8" s="312">
        <f t="shared" si="0"/>
        <v>1.2082191780821918</v>
      </c>
      <c r="O8" s="313">
        <f t="shared" si="1"/>
        <v>0.17260273972602741</v>
      </c>
      <c r="P8" s="315">
        <f>Man!F7</f>
        <v>62</v>
      </c>
      <c r="Q8" s="312">
        <f>'Vital Stats'!D280</f>
        <v>4.7177017154462044</v>
      </c>
      <c r="R8" s="334">
        <f>'Vital Stats'!D281</f>
        <v>5.6987788331071916E-3</v>
      </c>
      <c r="S8" s="312" t="str">
        <f>IF(Man!AI7="?",Man!AI7,(Man!AI7/'Age Group Comparators'!E45)*100000)</f>
        <v>?</v>
      </c>
      <c r="T8" s="312" t="str">
        <f>IF(Man!AH7="?",Man!AH7,(Man!AH7/'Age Group Comparators'!E46)*100000)</f>
        <v>?</v>
      </c>
      <c r="U8" s="312" t="str">
        <f>IF(Man!AG7="?",Man!AG7,(Man!AG7/'Age Group Comparators'!E47)*100000)</f>
        <v>?</v>
      </c>
      <c r="V8" s="312" t="str">
        <f>IF(Man!AF7="?",Man!AF7,(Man!AF7/'Age Group Comparators'!E48)*100000)</f>
        <v>?</v>
      </c>
      <c r="W8" s="312" t="str">
        <f>IF(Man!AE7="?",Man!AE7,(Man!AE7/'Age Group Comparators'!E49)*100000)</f>
        <v>?</v>
      </c>
      <c r="X8" s="312" t="str">
        <f>IF(Man!AD7="?",Man!AD7,(Man!AD7/'Age Group Comparators'!E50)*100000)</f>
        <v>?</v>
      </c>
      <c r="Y8" s="312" t="str">
        <f>IF(Man!AC7="?",Man!AC7,(Man!AC7/'Age Group Comparators'!E51)*100000)</f>
        <v>?</v>
      </c>
      <c r="Z8" s="312" t="str">
        <f>IF(Man!AB7="?",Man!AB7,(Man!AB7/'Age Group Comparators'!E52)*100000)</f>
        <v>?</v>
      </c>
      <c r="AA8" s="313" t="str">
        <f>IF(Man!AA7="?",Man!AA7,(Man!AA7/'Age Group Comparators'!E53)*100000)</f>
        <v>?</v>
      </c>
      <c r="AB8" s="316" t="str">
        <f>IF(Man!AI7="?",Man!AI7,(Man!AI7/'Age Group Comparators'!I45))</f>
        <v>?</v>
      </c>
      <c r="AC8" s="316" t="str">
        <f>IF(Man!AH7="?",Man!AH7,(Man!AH7/'Age Group Comparators'!I46))</f>
        <v>?</v>
      </c>
      <c r="AD8" s="316" t="str">
        <f>IF(Man!AG7="?",Man!AG7,(Man!AG7/'Age Group Comparators'!I47))</f>
        <v>?</v>
      </c>
      <c r="AE8" s="316" t="str">
        <f>IF(Man!AF7="?",Man!AF7,(Man!AF7/'Age Group Comparators'!I48))</f>
        <v>?</v>
      </c>
      <c r="AF8" s="316" t="str">
        <f>IF(Man!AE7="?",Man!AE7,(Man!AE7/'Age Group Comparators'!I49))</f>
        <v>?</v>
      </c>
      <c r="AG8" s="316" t="str">
        <f>IF(Man!AD7="?",Man!AD7,(Man!AD7/'Age Group Comparators'!I50))</f>
        <v>?</v>
      </c>
      <c r="AH8" s="316" t="str">
        <f>IF(Man!AC7="?",Man!AC7,(Man!AC7/'Age Group Comparators'!I51))</f>
        <v>?</v>
      </c>
      <c r="AI8" s="316" t="str">
        <f>IF(Man!AB7="?",Man!AB7,(Man!AB7/'Age Group Comparators'!I52))</f>
        <v>?</v>
      </c>
      <c r="AJ8" s="334" t="str">
        <f>IF(Man!AA7="?",Man!AA7,(Man!AA7/'Age Group Comparators'!I53))</f>
        <v>?</v>
      </c>
      <c r="AK8" s="312"/>
      <c r="AL8" s="312"/>
      <c r="AM8" s="312"/>
      <c r="AN8" s="312"/>
      <c r="AO8" s="312"/>
      <c r="AP8" s="312"/>
      <c r="AQ8" s="312"/>
    </row>
    <row r="9" spans="1:43" s="268" customFormat="1" x14ac:dyDescent="0.25">
      <c r="A9" s="310" t="s">
        <v>11</v>
      </c>
      <c r="B9" s="232" t="str">
        <f>Ont!C7</f>
        <v>?</v>
      </c>
      <c r="C9" s="309" t="s">
        <v>61</v>
      </c>
      <c r="D9" s="314">
        <f>Ont!G7</f>
        <v>839</v>
      </c>
      <c r="E9" s="232" t="str">
        <f>Ont!H7</f>
        <v>?</v>
      </c>
      <c r="F9" s="315" t="str">
        <f>Ont!I7</f>
        <v>?</v>
      </c>
      <c r="G9" s="314" t="str">
        <f>Ont!J7</f>
        <v>?</v>
      </c>
      <c r="H9" s="315" t="str">
        <f>Ont!K7</f>
        <v>?</v>
      </c>
      <c r="I9" s="314">
        <f>Ont!U7</f>
        <v>534</v>
      </c>
      <c r="J9" s="314">
        <f>Ont!V7</f>
        <v>305</v>
      </c>
      <c r="K9" s="315">
        <f>Ont!W7</f>
        <v>0</v>
      </c>
      <c r="L9" s="312" t="s">
        <v>61</v>
      </c>
      <c r="M9" s="312" t="s">
        <v>61</v>
      </c>
      <c r="N9" s="312">
        <f t="shared" si="0"/>
        <v>16.090410958904112</v>
      </c>
      <c r="O9" s="313">
        <f t="shared" si="1"/>
        <v>2.2986301369863016</v>
      </c>
      <c r="P9" s="315" t="str">
        <f>Ont!F7</f>
        <v>?</v>
      </c>
      <c r="Q9" s="312">
        <f>'Vital Stats'!D341</f>
        <v>5.9624295870111421</v>
      </c>
      <c r="R9" s="334">
        <f>'Vital Stats'!D342</f>
        <v>8.1233903293894388E-3</v>
      </c>
      <c r="S9" s="312">
        <f>IF(Ont!AI8="?",Ont!AI8,(Ont!AI8/'Age Group Comparators'!E55)*100000)</f>
        <v>0.16975788705753136</v>
      </c>
      <c r="T9" s="312">
        <f>IF(Ont!AH8="?",Ont!AH8,(Ont!AH8/'Age Group Comparators'!E56)*100000)</f>
        <v>0.99673221343824281</v>
      </c>
      <c r="U9" s="312">
        <f>IF(Ont!AG8="?",Ont!AG8,(Ont!AG8/'Age Group Comparators'!E57)*100000)</f>
        <v>3.1352008331273682</v>
      </c>
      <c r="V9" s="312">
        <f>IF(Ont!AF8="?",Ont!AF8,(Ont!AF8/'Age Group Comparators'!E58)*100000)</f>
        <v>7.5125634207920928</v>
      </c>
      <c r="W9" s="312">
        <f>IF(Ont!AE8="?",Ont!AE8,(Ont!AE8/'Age Group Comparators'!E59)*100000)</f>
        <v>8.8163299174376633</v>
      </c>
      <c r="X9" s="312">
        <f>IF(Ont!AD8="?",Ont!AD8,(Ont!AD8/'Age Group Comparators'!E60)*100000)</f>
        <v>14.200302613345348</v>
      </c>
      <c r="Y9" s="312">
        <f>IF(Ont!AC8="?",Ont!AC8,(Ont!AC8/'Age Group Comparators'!E61)*100000)</f>
        <v>14.87597158689427</v>
      </c>
      <c r="Z9" s="312">
        <f>IF(Ont!AB8="?",Ont!AB8,(Ont!AB8/'Age Group Comparators'!E62)*100000)</f>
        <v>20.114290429723763</v>
      </c>
      <c r="AA9" s="313">
        <f>IF(Ont!AA8="?",Ont!AA8,(Ont!AA8/'Age Group Comparators'!E63)*100000)</f>
        <v>21.649347188915534</v>
      </c>
      <c r="AB9" s="316" t="str">
        <f>IF(Ont!AI7="?",Ont!AI7,(Ont!AI7/'Age Group Comparators'!I55))</f>
        <v>?</v>
      </c>
      <c r="AC9" s="316">
        <f>IF(Ont!AH7="?",Ont!AH7,(Ont!AH7/'Age Group Comparators'!I56))</f>
        <v>9.5777100565955595E-3</v>
      </c>
      <c r="AD9" s="316">
        <f>IF(Ont!AG7="?",Ont!AG7,(Ont!AG7/'Age Group Comparators'!I57))</f>
        <v>1.1828935395814377E-2</v>
      </c>
      <c r="AE9" s="316">
        <f>IF(Ont!AF7="?",Ont!AF7,(Ont!AF7/'Age Group Comparators'!I58))</f>
        <v>1.5856907268806293E-2</v>
      </c>
      <c r="AF9" s="316">
        <f>IF(Ont!AE7="?",Ont!AE7,(Ont!AE7/'Age Group Comparators'!I59))</f>
        <v>1.1882176734897654E-2</v>
      </c>
      <c r="AG9" s="316">
        <f>IF(Ont!AD7="?",Ont!AD7,(Ont!AD7/'Age Group Comparators'!I60))</f>
        <v>1.1256030016080042E-2</v>
      </c>
      <c r="AH9" s="316">
        <f>IF(Ont!AC7="?",Ont!AC7,(Ont!AC7/'Age Group Comparators'!I61))</f>
        <v>8.2018057757254122E-3</v>
      </c>
      <c r="AI9" s="316">
        <f>IF(Ont!AB7="?",Ont!AB7,(Ont!AB7/'Age Group Comparators'!I62))</f>
        <v>5.6440707860544422E-3</v>
      </c>
      <c r="AJ9" s="334">
        <f>IF(Ont!AA7="?",Ont!AA7,(Ont!AA7/'Age Group Comparators'!I63))</f>
        <v>2.7344450421373499E-3</v>
      </c>
      <c r="AK9" s="312"/>
      <c r="AL9" s="312"/>
      <c r="AM9" s="312"/>
      <c r="AN9" s="312"/>
      <c r="AO9" s="312"/>
      <c r="AP9" s="312"/>
      <c r="AQ9" s="312"/>
    </row>
    <row r="10" spans="1:43" s="268" customFormat="1" x14ac:dyDescent="0.25">
      <c r="A10" s="310" t="s">
        <v>0</v>
      </c>
      <c r="B10" s="232">
        <f>'Que-Sup'!C6</f>
        <v>1178</v>
      </c>
      <c r="C10" s="309">
        <f>(B10/'Vital Stats'!D373)*100000</f>
        <v>14.196676025465798</v>
      </c>
      <c r="D10" s="314">
        <f>'Que-Sup'!D6</f>
        <v>757</v>
      </c>
      <c r="E10" s="319">
        <f>'Que-Sup'!D6</f>
        <v>757</v>
      </c>
      <c r="F10" s="320">
        <v>0</v>
      </c>
      <c r="G10" s="319">
        <v>757</v>
      </c>
      <c r="H10" s="320">
        <v>0</v>
      </c>
      <c r="I10" s="314" t="s">
        <v>61</v>
      </c>
      <c r="J10" s="314" t="s">
        <v>61</v>
      </c>
      <c r="K10" s="315" t="s">
        <v>61</v>
      </c>
      <c r="L10" s="312">
        <f>7*M10</f>
        <v>22.591780821917808</v>
      </c>
      <c r="M10" s="312">
        <f>B10/365</f>
        <v>3.2273972602739724</v>
      </c>
      <c r="N10" s="312">
        <f t="shared" si="0"/>
        <v>14.517808219178082</v>
      </c>
      <c r="O10" s="313">
        <f t="shared" si="1"/>
        <v>2.0739726027397261</v>
      </c>
      <c r="P10" s="315">
        <f>'Que-Sup'!E6</f>
        <v>434</v>
      </c>
      <c r="Q10" s="312">
        <f>'Vital Stats'!D402</f>
        <v>9.1229912998961034</v>
      </c>
      <c r="R10" s="334">
        <f>'Vital Stats'!D403</f>
        <v>1.1647408182419645E-2</v>
      </c>
      <c r="S10" s="312"/>
      <c r="T10" s="312"/>
      <c r="U10" s="312"/>
      <c r="V10" s="312"/>
      <c r="W10" s="312"/>
      <c r="X10" s="312"/>
      <c r="Y10" s="312"/>
      <c r="Z10" s="312"/>
      <c r="AA10" s="313"/>
      <c r="AB10" s="316"/>
      <c r="AC10" s="316"/>
      <c r="AD10" s="316"/>
      <c r="AE10" s="316"/>
      <c r="AF10" s="316"/>
      <c r="AG10" s="316"/>
      <c r="AH10" s="316"/>
      <c r="AI10" s="316"/>
      <c r="AJ10" s="334"/>
      <c r="AK10" s="312"/>
      <c r="AL10" s="312"/>
      <c r="AM10" s="312"/>
      <c r="AN10" s="312"/>
      <c r="AO10" s="312"/>
      <c r="AP10" s="312"/>
      <c r="AQ10" s="312"/>
    </row>
    <row r="11" spans="1:43" s="268" customFormat="1" x14ac:dyDescent="0.25">
      <c r="A11" s="311" t="s">
        <v>135</v>
      </c>
      <c r="B11" s="232">
        <f>Atlantic!C11</f>
        <v>194</v>
      </c>
      <c r="C11" s="309">
        <f>(B6/'Vital Stats'!D434)*100000</f>
        <v>16.969131169778031</v>
      </c>
      <c r="D11" s="314">
        <f>Atlantic!G11</f>
        <v>121</v>
      </c>
      <c r="E11" s="232" t="str">
        <f>Atlantic!H11</f>
        <v>?</v>
      </c>
      <c r="F11" s="315" t="str">
        <f>Atlantic!I11</f>
        <v>?</v>
      </c>
      <c r="G11" s="314" t="str">
        <f>Atlantic!J11</f>
        <v>?</v>
      </c>
      <c r="H11" s="315" t="str">
        <f>Atlantic!K11</f>
        <v>?</v>
      </c>
      <c r="I11" s="314">
        <f>Atlantic!U11</f>
        <v>39</v>
      </c>
      <c r="J11" s="314">
        <f>Atlantic!V11</f>
        <v>55</v>
      </c>
      <c r="K11" s="315" t="str">
        <f>Atlantic!W11</f>
        <v>?</v>
      </c>
      <c r="L11" s="312">
        <f>7*M11</f>
        <v>3.7205479452054799</v>
      </c>
      <c r="M11" s="312">
        <f>B11/365</f>
        <v>0.53150684931506853</v>
      </c>
      <c r="N11" s="312">
        <f t="shared" si="0"/>
        <v>2.3205479452054796</v>
      </c>
      <c r="O11" s="313">
        <f t="shared" si="1"/>
        <v>0.33150684931506852</v>
      </c>
      <c r="P11" s="315">
        <f>Atlantic!F12</f>
        <v>8</v>
      </c>
      <c r="Q11" s="312">
        <f>'Vital Stats'!D463</f>
        <v>6.477176250924737</v>
      </c>
      <c r="R11" s="334">
        <f>'Vital Stats'!D464</f>
        <v>5.1517860944352194E-3</v>
      </c>
      <c r="S11" s="312">
        <f>IF(Atlantic!AI11="?",Atlantic!AI11,(Atlantic!AI11/'Age Group Comparators'!E75)*100000)</f>
        <v>0</v>
      </c>
      <c r="T11" s="312" t="str">
        <f>IF(Atlantic!AH11="?",Atlantic!AH11,(Atlantic!AH11/'Age Group Comparators'!E76)*100000)</f>
        <v>?</v>
      </c>
      <c r="U11" s="312">
        <f>IF(Atlantic!AG11="?",Atlantic!AG11,(Atlantic!AG11/'Age Group Comparators'!E77)*100000)</f>
        <v>7.6599906901651611</v>
      </c>
      <c r="V11" s="312">
        <f>IF(Atlantic!AF11="?",Atlantic!AF11,(Atlantic!AF11/'Age Group Comparators'!E78)*100000)</f>
        <v>14.497155796100957</v>
      </c>
      <c r="W11" s="312" t="str">
        <f>IF(Atlantic!AE11="?",Atlantic!AE11,(Atlantic!AE11/'Age Group Comparators'!E79)*100000)</f>
        <v>?</v>
      </c>
      <c r="X11" s="312" t="str">
        <f>IF(Atlantic!AD11="?",Atlantic!AD11,(Atlantic!AD118/'Age Group Comparators'!E80)*100000)</f>
        <v>?</v>
      </c>
      <c r="Y11" s="312" t="str">
        <f>IF(Atlantic!AC11="?",Atlantic!AC11,(Atlantic!AC11/'Age Group Comparators'!E81)*100000)</f>
        <v>?</v>
      </c>
      <c r="Z11" s="312" t="str">
        <f>IF(Atlantic!AB11="?",Atlantic!AB11,(Atlantic!AB11/'Age Group Comparators'!E82)*100000)</f>
        <v>?</v>
      </c>
      <c r="AA11" s="313" t="str">
        <f>IF(Atlantic!AA11="?",Atlantic!AA11,(Atlantic!AA11/'Age Group Comparators'!E83)*100000)</f>
        <v>?</v>
      </c>
      <c r="AB11" s="316">
        <f>IF(Atlantic!AI11="?",Atlantic!AI11,(Atlantic!AI11/'Age Group Comparators'!I75))</f>
        <v>0</v>
      </c>
      <c r="AC11" s="316" t="str">
        <f>IF(Atlantic!AH11="?",Atlantic!AH11,(Atlantic!AH11/'Age Group Comparators'!I76))</f>
        <v>?</v>
      </c>
      <c r="AD11" s="316">
        <f>IF(Atlantic!AG11="?",Atlantic!AG11,(Atlantic!AG11/'Age Group Comparators'!I77))</f>
        <v>9.7928436911487761E-3</v>
      </c>
      <c r="AE11" s="316">
        <f>IF(Atlantic!AF11="?",Atlantic!AF11,(Atlantic!AF11/'Age Group Comparators'!I78))</f>
        <v>9.990485252140819E-3</v>
      </c>
      <c r="AF11" s="316" t="str">
        <f>IF(Atlantic!AE11="?",Atlantic!AE11,(Atlantic!AE11/'Age Group Comparators'!I79))</f>
        <v>?</v>
      </c>
      <c r="AG11" s="316" t="str">
        <f>IF(Atlantic!AD11="?",Atlantic!AD11,(Atlantic!AD11/'Age Group Comparators'!I80))</f>
        <v>?</v>
      </c>
      <c r="AH11" s="316" t="str">
        <f>IF(Atlantic!AC11="?",Atlantic!AC11,(Atlantic!AC11/'Age Group Comparators'!I81))</f>
        <v>?</v>
      </c>
      <c r="AI11" s="316" t="str">
        <f>IF(Atlantic!AB11="?",Atlantic!AB11,(Atlantic!AB11/'Age Group Comparators'!I82))</f>
        <v>?</v>
      </c>
      <c r="AJ11" s="334" t="str">
        <f>IF(Atlantic!AA11="?",Atlantic!AA11,(Atlantic!AA11/'Age Group Comparators'!I83))</f>
        <v>?</v>
      </c>
      <c r="AK11" s="312"/>
      <c r="AL11" s="312"/>
      <c r="AM11" s="312"/>
      <c r="AN11" s="312"/>
      <c r="AO11" s="312"/>
      <c r="AP11" s="312"/>
      <c r="AQ11" s="312"/>
    </row>
    <row r="12" spans="1:43" s="268" customFormat="1" x14ac:dyDescent="0.25">
      <c r="A12" s="310" t="s">
        <v>12</v>
      </c>
      <c r="B12" s="317"/>
      <c r="C12" s="318"/>
      <c r="D12" s="319"/>
      <c r="E12" s="317"/>
      <c r="F12" s="320"/>
      <c r="G12" s="319"/>
      <c r="H12" s="320"/>
      <c r="I12" s="319"/>
      <c r="J12" s="319"/>
      <c r="K12" s="320"/>
      <c r="L12" s="321"/>
      <c r="M12" s="321"/>
      <c r="N12" s="321"/>
      <c r="O12" s="322"/>
      <c r="P12" s="320"/>
      <c r="Q12" s="321"/>
      <c r="R12" s="335"/>
      <c r="S12" s="325"/>
      <c r="T12" s="312"/>
      <c r="U12" s="312"/>
      <c r="V12" s="312"/>
      <c r="W12" s="312"/>
      <c r="X12" s="312"/>
      <c r="Y12" s="312"/>
      <c r="Z12" s="312"/>
      <c r="AA12" s="313"/>
      <c r="AB12" s="312"/>
      <c r="AC12" s="312"/>
      <c r="AD12" s="312"/>
      <c r="AE12" s="312"/>
      <c r="AF12" s="312"/>
      <c r="AG12" s="312"/>
      <c r="AH12" s="312"/>
      <c r="AI12" s="312"/>
      <c r="AJ12" s="313"/>
      <c r="AK12" s="312"/>
      <c r="AL12" s="312"/>
      <c r="AM12" s="312"/>
      <c r="AN12" s="312"/>
      <c r="AO12" s="312"/>
      <c r="AP12" s="312"/>
      <c r="AQ12" s="312"/>
    </row>
    <row r="13" spans="1:43" s="268" customFormat="1" x14ac:dyDescent="0.25">
      <c r="A13" s="310" t="s">
        <v>16</v>
      </c>
      <c r="B13" s="317"/>
      <c r="C13" s="318"/>
      <c r="D13" s="319"/>
      <c r="E13" s="317"/>
      <c r="F13" s="320"/>
      <c r="G13" s="319"/>
      <c r="H13" s="320"/>
      <c r="I13" s="319"/>
      <c r="J13" s="319"/>
      <c r="K13" s="320"/>
      <c r="L13" s="321"/>
      <c r="M13" s="321"/>
      <c r="N13" s="321"/>
      <c r="O13" s="322"/>
      <c r="P13" s="320"/>
      <c r="Q13" s="321"/>
      <c r="R13" s="335"/>
      <c r="S13" s="312"/>
      <c r="T13" s="312"/>
      <c r="U13" s="312"/>
      <c r="V13" s="312"/>
      <c r="W13" s="312"/>
      <c r="X13" s="312"/>
      <c r="Y13" s="312"/>
      <c r="Z13" s="312"/>
      <c r="AA13" s="313"/>
      <c r="AB13" s="312"/>
      <c r="AC13" s="312"/>
      <c r="AD13" s="312"/>
      <c r="AE13" s="312"/>
      <c r="AF13" s="312"/>
      <c r="AG13" s="312"/>
      <c r="AH13" s="312"/>
      <c r="AI13" s="312"/>
      <c r="AJ13" s="313"/>
      <c r="AK13" s="312"/>
      <c r="AL13" s="312"/>
      <c r="AM13" s="312"/>
      <c r="AN13" s="312"/>
      <c r="AO13" s="312"/>
      <c r="AP13" s="312"/>
      <c r="AQ13" s="312"/>
    </row>
    <row r="14" spans="1:43" s="268" customFormat="1" x14ac:dyDescent="0.25">
      <c r="A14" s="310" t="s">
        <v>13</v>
      </c>
      <c r="B14" s="317"/>
      <c r="C14" s="318"/>
      <c r="D14" s="319"/>
      <c r="E14" s="317"/>
      <c r="F14" s="320"/>
      <c r="G14" s="319"/>
      <c r="H14" s="320"/>
      <c r="I14" s="319"/>
      <c r="J14" s="319"/>
      <c r="K14" s="320"/>
      <c r="L14" s="321"/>
      <c r="M14" s="321"/>
      <c r="N14" s="321"/>
      <c r="O14" s="322"/>
      <c r="P14" s="320"/>
      <c r="Q14" s="321"/>
      <c r="R14" s="335"/>
      <c r="S14" s="312"/>
      <c r="T14" s="312"/>
      <c r="U14" s="323"/>
      <c r="V14" s="312"/>
      <c r="W14" s="312"/>
      <c r="X14" s="312"/>
      <c r="Y14" s="312"/>
      <c r="Z14" s="312"/>
      <c r="AA14" s="313"/>
      <c r="AB14" s="312"/>
      <c r="AC14" s="312"/>
      <c r="AD14" s="312"/>
      <c r="AE14" s="312"/>
      <c r="AF14" s="312"/>
      <c r="AG14" s="312"/>
      <c r="AH14" s="312"/>
      <c r="AI14" s="312"/>
      <c r="AJ14" s="313"/>
      <c r="AK14" s="312"/>
      <c r="AL14" s="312"/>
      <c r="AM14" s="312"/>
      <c r="AN14" s="312"/>
      <c r="AO14" s="312"/>
      <c r="AP14" s="312"/>
      <c r="AQ14" s="312"/>
    </row>
    <row r="15" spans="1:43" s="268" customFormat="1" x14ac:dyDescent="0.25">
      <c r="A15" s="310" t="s">
        <v>17</v>
      </c>
      <c r="B15" s="317"/>
      <c r="C15" s="318"/>
      <c r="D15" s="319"/>
      <c r="E15" s="317"/>
      <c r="F15" s="320"/>
      <c r="G15" s="319"/>
      <c r="H15" s="320"/>
      <c r="I15" s="319"/>
      <c r="J15" s="319"/>
      <c r="K15" s="320"/>
      <c r="L15" s="321"/>
      <c r="M15" s="321"/>
      <c r="N15" s="321"/>
      <c r="O15" s="322"/>
      <c r="P15" s="320"/>
      <c r="Q15" s="321"/>
      <c r="R15" s="335"/>
      <c r="S15" s="312"/>
      <c r="T15" s="312"/>
      <c r="U15" s="323"/>
      <c r="V15" s="312"/>
      <c r="W15" s="312"/>
      <c r="X15" s="312"/>
      <c r="Y15" s="312"/>
      <c r="Z15" s="312"/>
      <c r="AA15" s="313"/>
      <c r="AB15" s="312"/>
      <c r="AC15" s="312"/>
      <c r="AD15" s="312"/>
      <c r="AE15" s="312"/>
      <c r="AF15" s="312"/>
      <c r="AG15" s="312"/>
      <c r="AH15" s="312"/>
      <c r="AI15" s="312"/>
      <c r="AJ15" s="313"/>
      <c r="AK15" s="312"/>
      <c r="AL15" s="312"/>
      <c r="AM15" s="312"/>
      <c r="AN15" s="312"/>
      <c r="AO15" s="312"/>
      <c r="AP15" s="312"/>
      <c r="AQ15" s="312"/>
    </row>
    <row r="16" spans="1:43" s="268" customFormat="1" x14ac:dyDescent="0.25">
      <c r="A16" s="311" t="s">
        <v>40</v>
      </c>
      <c r="B16" s="317"/>
      <c r="C16" s="318"/>
      <c r="D16" s="319"/>
      <c r="E16" s="317"/>
      <c r="F16" s="320"/>
      <c r="G16" s="319"/>
      <c r="H16" s="320"/>
      <c r="I16" s="319"/>
      <c r="J16" s="319"/>
      <c r="K16" s="320"/>
      <c r="L16" s="321"/>
      <c r="M16" s="321"/>
      <c r="N16" s="321"/>
      <c r="O16" s="322"/>
      <c r="P16" s="320"/>
      <c r="Q16" s="321"/>
      <c r="R16" s="335"/>
      <c r="S16" s="312"/>
      <c r="T16" s="312"/>
      <c r="U16" s="323"/>
      <c r="V16" s="312"/>
      <c r="W16" s="312"/>
      <c r="X16" s="312"/>
      <c r="Y16" s="312"/>
      <c r="Z16" s="312"/>
      <c r="AA16" s="313"/>
      <c r="AB16" s="312"/>
      <c r="AC16" s="312"/>
      <c r="AD16" s="312"/>
      <c r="AE16" s="312"/>
      <c r="AF16" s="312"/>
      <c r="AG16" s="312"/>
      <c r="AH16" s="312"/>
      <c r="AI16" s="312"/>
      <c r="AJ16" s="313"/>
      <c r="AK16" s="312"/>
      <c r="AL16" s="312"/>
      <c r="AM16" s="312"/>
      <c r="AN16" s="312"/>
      <c r="AO16" s="312"/>
      <c r="AP16" s="312"/>
      <c r="AQ16" s="312"/>
    </row>
    <row r="17" spans="1:43" s="268" customFormat="1" x14ac:dyDescent="0.25">
      <c r="A17" s="310" t="s">
        <v>14</v>
      </c>
      <c r="B17" s="317"/>
      <c r="C17" s="318"/>
      <c r="D17" s="319"/>
      <c r="E17" s="317"/>
      <c r="F17" s="320"/>
      <c r="G17" s="319"/>
      <c r="H17" s="320"/>
      <c r="I17" s="319"/>
      <c r="J17" s="319"/>
      <c r="K17" s="320"/>
      <c r="L17" s="321"/>
      <c r="M17" s="321"/>
      <c r="N17" s="321"/>
      <c r="O17" s="322"/>
      <c r="P17" s="320"/>
      <c r="Q17" s="321"/>
      <c r="R17" s="335"/>
      <c r="S17" s="312"/>
      <c r="T17" s="312"/>
      <c r="U17" s="323"/>
      <c r="V17" s="312"/>
      <c r="W17" s="312"/>
      <c r="X17" s="312"/>
      <c r="Y17" s="312"/>
      <c r="Z17" s="312"/>
      <c r="AA17" s="313"/>
      <c r="AB17" s="312"/>
      <c r="AC17" s="312"/>
      <c r="AD17" s="312"/>
      <c r="AE17" s="312"/>
      <c r="AF17" s="312"/>
      <c r="AG17" s="312"/>
      <c r="AH17" s="312"/>
      <c r="AI17" s="312"/>
      <c r="AJ17" s="313"/>
      <c r="AK17" s="312"/>
      <c r="AL17" s="312"/>
      <c r="AM17" s="312"/>
      <c r="AN17" s="312"/>
      <c r="AO17" s="312"/>
      <c r="AP17" s="312"/>
      <c r="AQ17" s="312"/>
    </row>
    <row r="18" spans="1:43" s="268" customFormat="1" x14ac:dyDescent="0.25">
      <c r="A18" s="310" t="s">
        <v>15</v>
      </c>
      <c r="B18" s="317"/>
      <c r="C18" s="318"/>
      <c r="D18" s="319"/>
      <c r="E18" s="317"/>
      <c r="F18" s="320"/>
      <c r="G18" s="319"/>
      <c r="H18" s="320"/>
      <c r="I18" s="319"/>
      <c r="J18" s="319"/>
      <c r="K18" s="320"/>
      <c r="L18" s="321"/>
      <c r="M18" s="321"/>
      <c r="N18" s="321"/>
      <c r="O18" s="322"/>
      <c r="P18" s="320"/>
      <c r="Q18" s="321"/>
      <c r="R18" s="335"/>
      <c r="S18" s="312"/>
      <c r="T18" s="312"/>
      <c r="U18" s="323"/>
      <c r="V18" s="312"/>
      <c r="W18" s="312"/>
      <c r="X18" s="312"/>
      <c r="Y18" s="312"/>
      <c r="Z18" s="312"/>
      <c r="AA18" s="313"/>
      <c r="AB18" s="312"/>
      <c r="AC18" s="312"/>
      <c r="AD18" s="312"/>
      <c r="AE18" s="312"/>
      <c r="AF18" s="312"/>
      <c r="AG18" s="312"/>
      <c r="AH18" s="312"/>
      <c r="AI18" s="312"/>
      <c r="AJ18" s="313"/>
      <c r="AK18" s="312"/>
      <c r="AL18" s="312"/>
      <c r="AM18" s="312"/>
      <c r="AN18" s="312"/>
      <c r="AO18" s="312"/>
      <c r="AP18" s="312"/>
      <c r="AQ18" s="312"/>
    </row>
    <row r="19" spans="1:43" s="268" customFormat="1" x14ac:dyDescent="0.25">
      <c r="A19" s="310" t="s">
        <v>18</v>
      </c>
      <c r="B19" s="317"/>
      <c r="C19" s="318"/>
      <c r="D19" s="319"/>
      <c r="E19" s="317"/>
      <c r="F19" s="320"/>
      <c r="G19" s="319"/>
      <c r="H19" s="320"/>
      <c r="I19" s="319"/>
      <c r="J19" s="319"/>
      <c r="K19" s="320"/>
      <c r="L19" s="321"/>
      <c r="M19" s="321"/>
      <c r="N19" s="321"/>
      <c r="O19" s="322"/>
      <c r="P19" s="320"/>
      <c r="Q19" s="321"/>
      <c r="R19" s="335"/>
      <c r="S19" s="312"/>
      <c r="T19" s="312"/>
      <c r="U19" s="325"/>
      <c r="V19" s="312"/>
      <c r="W19" s="312"/>
      <c r="X19" s="312"/>
      <c r="Y19" s="312"/>
      <c r="Z19" s="312"/>
      <c r="AA19" s="313"/>
      <c r="AB19" s="312"/>
      <c r="AC19" s="312"/>
      <c r="AD19" s="312"/>
      <c r="AE19" s="312"/>
      <c r="AF19" s="312"/>
      <c r="AG19" s="312"/>
      <c r="AH19" s="312"/>
      <c r="AI19" s="312"/>
      <c r="AJ19" s="313"/>
      <c r="AK19" s="312"/>
      <c r="AL19" s="312"/>
      <c r="AM19" s="312"/>
      <c r="AN19" s="312"/>
      <c r="AO19" s="312"/>
      <c r="AP19" s="312"/>
      <c r="AQ19" s="312"/>
    </row>
    <row r="20" spans="1:43" x14ac:dyDescent="0.25">
      <c r="U20" s="325"/>
    </row>
    <row r="21" spans="1:43" x14ac:dyDescent="0.25">
      <c r="U21" s="325"/>
    </row>
    <row r="22" spans="1:43" x14ac:dyDescent="0.25">
      <c r="U22" s="325"/>
    </row>
  </sheetData>
  <mergeCells count="7">
    <mergeCell ref="AB2:AJ2"/>
    <mergeCell ref="S2:AA2"/>
    <mergeCell ref="L2:O2"/>
    <mergeCell ref="B2:C2"/>
    <mergeCell ref="D2:H2"/>
    <mergeCell ref="I2:K2"/>
    <mergeCell ref="Q2:R2"/>
  </mergeCells>
  <dataValidations count="3">
    <dataValidation allowBlank="1" showInputMessage="1" showErrorMessage="1" promptTitle="Note" prompt="Suppressed" sqref="B12:R19"/>
    <dataValidation allowBlank="1" showInputMessage="1" showErrorMessage="1" promptTitle="Note" prompt="Only euthanasia is allowed in Quebec." sqref="E10:F10 H10"/>
    <dataValidation allowBlank="1" showInputMessage="1" showErrorMessage="1" promptTitle="Note" prompt="Only physicians may provide euthanasia in Quebec." sqref="G10"/>
  </dataValidations>
  <hyperlinks>
    <hyperlink ref="A1" location="Introduction!A1" display="Contents"/>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9"/>
  <sheetViews>
    <sheetView workbookViewId="0">
      <pane xSplit="3" ySplit="3" topLeftCell="D4" activePane="bottomRight" state="frozen"/>
      <selection pane="topRight" activeCell="D1" sqref="D1"/>
      <selection pane="bottomLeft" activeCell="A4" sqref="A4"/>
      <selection pane="bottomRight"/>
    </sheetView>
  </sheetViews>
  <sheetFormatPr defaultRowHeight="15" x14ac:dyDescent="0.25"/>
  <cols>
    <col min="1" max="1" width="27.7109375" customWidth="1"/>
    <col min="2" max="2" width="16.28515625" style="268" customWidth="1"/>
    <col min="3" max="3" width="15.5703125" style="263" customWidth="1"/>
    <col min="4" max="4" width="11" customWidth="1"/>
  </cols>
  <sheetData>
    <row r="1" spans="1:12" s="224" customFormat="1" x14ac:dyDescent="0.25">
      <c r="A1" s="283" t="s">
        <v>119</v>
      </c>
      <c r="C1" s="263"/>
    </row>
    <row r="2" spans="1:12" s="224" customFormat="1" ht="39.75" thickBot="1" x14ac:dyDescent="0.3">
      <c r="A2" s="300" t="s">
        <v>260</v>
      </c>
      <c r="B2" s="296" t="s">
        <v>255</v>
      </c>
      <c r="C2" s="296" t="s">
        <v>254</v>
      </c>
      <c r="D2" s="533" t="s">
        <v>259</v>
      </c>
      <c r="E2" s="533"/>
      <c r="F2" s="533"/>
      <c r="G2" s="533"/>
      <c r="H2" s="533"/>
      <c r="I2" s="533"/>
      <c r="J2" s="533"/>
      <c r="K2" s="533"/>
    </row>
    <row r="3" spans="1:12" s="287" customFormat="1" ht="36" thickTop="1" thickBot="1" x14ac:dyDescent="0.35">
      <c r="A3" s="295" t="s">
        <v>258</v>
      </c>
      <c r="B3" s="148" t="s">
        <v>256</v>
      </c>
      <c r="C3" s="148" t="s">
        <v>257</v>
      </c>
      <c r="D3" s="7">
        <v>2016</v>
      </c>
      <c r="E3" s="7">
        <v>2017</v>
      </c>
      <c r="F3" s="7">
        <v>2018</v>
      </c>
      <c r="L3" s="298" t="s">
        <v>275</v>
      </c>
    </row>
    <row r="4" spans="1:12" ht="21" thickTop="1" thickBot="1" x14ac:dyDescent="0.35">
      <c r="A4" s="225" t="s">
        <v>1</v>
      </c>
      <c r="B4" s="532" t="s">
        <v>54</v>
      </c>
      <c r="C4" s="263" t="s">
        <v>145</v>
      </c>
      <c r="D4" s="246">
        <v>1295</v>
      </c>
      <c r="E4" s="246">
        <v>1369</v>
      </c>
      <c r="L4" s="231" t="s">
        <v>274</v>
      </c>
    </row>
    <row r="5" spans="1:12" ht="15.75" thickTop="1" x14ac:dyDescent="0.25">
      <c r="B5" s="532"/>
      <c r="C5" s="263" t="s">
        <v>146</v>
      </c>
      <c r="D5" s="246">
        <v>1595</v>
      </c>
      <c r="E5" s="246">
        <v>1786</v>
      </c>
    </row>
    <row r="6" spans="1:12" x14ac:dyDescent="0.25">
      <c r="B6" s="532"/>
      <c r="C6" s="263" t="s">
        <v>147</v>
      </c>
      <c r="D6" s="246">
        <v>1871</v>
      </c>
      <c r="E6" s="246">
        <v>2083</v>
      </c>
    </row>
    <row r="7" spans="1:12" x14ac:dyDescent="0.25">
      <c r="B7" s="532"/>
      <c r="C7" s="263" t="s">
        <v>148</v>
      </c>
      <c r="D7" s="246">
        <v>2157</v>
      </c>
      <c r="E7" s="246">
        <v>2351</v>
      </c>
    </row>
    <row r="8" spans="1:12" x14ac:dyDescent="0.25">
      <c r="B8" s="532"/>
      <c r="C8" s="263" t="s">
        <v>149</v>
      </c>
      <c r="D8" s="246">
        <v>2894</v>
      </c>
      <c r="E8" s="246">
        <v>2833</v>
      </c>
    </row>
    <row r="9" spans="1:12" x14ac:dyDescent="0.25">
      <c r="B9" s="532"/>
      <c r="C9" s="299" t="s">
        <v>140</v>
      </c>
      <c r="D9" s="290">
        <f>SUM(D4:D8)</f>
        <v>9812</v>
      </c>
      <c r="E9" s="290">
        <f>SUM(E4:E8)</f>
        <v>10422</v>
      </c>
    </row>
    <row r="10" spans="1:12" x14ac:dyDescent="0.25">
      <c r="B10" s="532" t="s">
        <v>53</v>
      </c>
      <c r="C10" s="263" t="s">
        <v>150</v>
      </c>
      <c r="D10" s="246">
        <v>4551</v>
      </c>
      <c r="E10" s="246">
        <v>4525</v>
      </c>
    </row>
    <row r="11" spans="1:12" x14ac:dyDescent="0.25">
      <c r="B11" s="532"/>
      <c r="C11" s="263" t="s">
        <v>151</v>
      </c>
      <c r="D11" s="246">
        <v>8148</v>
      </c>
      <c r="E11" s="246">
        <v>7785</v>
      </c>
    </row>
    <row r="12" spans="1:12" x14ac:dyDescent="0.25">
      <c r="B12" s="532"/>
      <c r="C12" s="299" t="s">
        <v>140</v>
      </c>
      <c r="D12" s="290">
        <f>SUM(D10:D11)</f>
        <v>12699</v>
      </c>
      <c r="E12" s="290">
        <f>SUM(E10:E11)</f>
        <v>12310</v>
      </c>
    </row>
    <row r="13" spans="1:12" x14ac:dyDescent="0.25">
      <c r="B13" s="532" t="s">
        <v>52</v>
      </c>
      <c r="C13" s="263" t="s">
        <v>152</v>
      </c>
      <c r="D13" s="246">
        <v>12499</v>
      </c>
      <c r="E13" s="246">
        <v>12460</v>
      </c>
    </row>
    <row r="14" spans="1:12" x14ac:dyDescent="0.25">
      <c r="B14" s="532"/>
      <c r="C14" s="263" t="s">
        <v>153</v>
      </c>
      <c r="D14" s="246">
        <v>16967</v>
      </c>
      <c r="E14" s="246">
        <v>17263</v>
      </c>
    </row>
    <row r="15" spans="1:12" x14ac:dyDescent="0.25">
      <c r="B15" s="532"/>
      <c r="C15" s="299" t="s">
        <v>140</v>
      </c>
      <c r="D15" s="290">
        <f>SUM(D13:D14)</f>
        <v>29466</v>
      </c>
      <c r="E15" s="290">
        <f>SUM(E13:E14)</f>
        <v>29723</v>
      </c>
    </row>
    <row r="16" spans="1:12" x14ac:dyDescent="0.25">
      <c r="B16" s="268" t="s">
        <v>51</v>
      </c>
      <c r="C16" s="263" t="s">
        <v>154</v>
      </c>
      <c r="D16" s="246">
        <v>22373</v>
      </c>
      <c r="E16" s="246">
        <v>21971</v>
      </c>
    </row>
    <row r="17" spans="1:12" x14ac:dyDescent="0.25">
      <c r="B17" s="268" t="s">
        <v>50</v>
      </c>
      <c r="C17" s="263" t="s">
        <v>155</v>
      </c>
      <c r="D17" s="246">
        <v>25435</v>
      </c>
      <c r="E17" s="246">
        <v>27413</v>
      </c>
    </row>
    <row r="18" spans="1:12" x14ac:dyDescent="0.25">
      <c r="B18" s="268" t="s">
        <v>49</v>
      </c>
      <c r="C18" s="263" t="s">
        <v>156</v>
      </c>
      <c r="D18" s="246">
        <v>29874</v>
      </c>
      <c r="E18" s="246">
        <v>30633</v>
      </c>
    </row>
    <row r="19" spans="1:12" x14ac:dyDescent="0.25">
      <c r="B19" s="268" t="s">
        <v>48</v>
      </c>
      <c r="C19" s="263" t="s">
        <v>157</v>
      </c>
      <c r="D19" s="246">
        <v>37577</v>
      </c>
      <c r="E19" s="246">
        <v>38157</v>
      </c>
    </row>
    <row r="20" spans="1:12" x14ac:dyDescent="0.25">
      <c r="B20" s="268" t="s">
        <v>47</v>
      </c>
      <c r="C20" s="263" t="s">
        <v>158</v>
      </c>
      <c r="D20" s="246">
        <v>43201</v>
      </c>
      <c r="E20" s="246">
        <v>44967</v>
      </c>
    </row>
    <row r="21" spans="1:12" x14ac:dyDescent="0.25">
      <c r="B21" s="268" t="s">
        <v>46</v>
      </c>
      <c r="C21" s="263" t="s">
        <v>252</v>
      </c>
      <c r="D21" s="246">
        <v>53656</v>
      </c>
      <c r="E21" s="246">
        <v>58050</v>
      </c>
    </row>
    <row r="23" spans="1:12" ht="20.25" thickBot="1" x14ac:dyDescent="0.35">
      <c r="A23" s="225" t="s">
        <v>7</v>
      </c>
      <c r="B23" s="532" t="s">
        <v>54</v>
      </c>
      <c r="C23" s="263" t="s">
        <v>145</v>
      </c>
      <c r="D23" s="178">
        <v>213</v>
      </c>
      <c r="E23" s="178">
        <v>230</v>
      </c>
      <c r="L23" s="231" t="s">
        <v>274</v>
      </c>
    </row>
    <row r="24" spans="1:12" ht="15.75" thickTop="1" x14ac:dyDescent="0.25">
      <c r="B24" s="532"/>
      <c r="C24" s="263" t="s">
        <v>146</v>
      </c>
      <c r="D24" s="178">
        <v>280</v>
      </c>
      <c r="E24" s="178">
        <v>342</v>
      </c>
    </row>
    <row r="25" spans="1:12" x14ac:dyDescent="0.25">
      <c r="B25" s="532"/>
      <c r="C25" s="263" t="s">
        <v>147</v>
      </c>
      <c r="D25" s="178">
        <v>327</v>
      </c>
      <c r="E25" s="178">
        <v>409</v>
      </c>
    </row>
    <row r="26" spans="1:12" x14ac:dyDescent="0.25">
      <c r="B26" s="532"/>
      <c r="C26" s="263" t="s">
        <v>148</v>
      </c>
      <c r="D26" s="178">
        <v>331</v>
      </c>
      <c r="E26" s="178">
        <v>408</v>
      </c>
    </row>
    <row r="27" spans="1:12" x14ac:dyDescent="0.25">
      <c r="B27" s="532"/>
      <c r="C27" s="263" t="s">
        <v>149</v>
      </c>
      <c r="D27" s="178">
        <v>417</v>
      </c>
      <c r="E27" s="178">
        <v>446</v>
      </c>
    </row>
    <row r="28" spans="1:12" x14ac:dyDescent="0.25">
      <c r="B28" s="532"/>
      <c r="C28" s="299" t="s">
        <v>140</v>
      </c>
      <c r="D28" s="290">
        <f>SUM(D23:D27)</f>
        <v>1568</v>
      </c>
      <c r="E28" s="290">
        <f>SUM(E23:E27)</f>
        <v>1835</v>
      </c>
    </row>
    <row r="29" spans="1:12" x14ac:dyDescent="0.25">
      <c r="B29" s="532" t="s">
        <v>53</v>
      </c>
      <c r="C29" s="263" t="s">
        <v>150</v>
      </c>
      <c r="D29" s="178">
        <v>663</v>
      </c>
      <c r="E29" s="178">
        <v>752</v>
      </c>
    </row>
    <row r="30" spans="1:12" x14ac:dyDescent="0.25">
      <c r="B30" s="532"/>
      <c r="C30" s="263" t="s">
        <v>151</v>
      </c>
      <c r="D30" s="246">
        <v>1089</v>
      </c>
      <c r="E30" s="246">
        <v>1123</v>
      </c>
    </row>
    <row r="31" spans="1:12" x14ac:dyDescent="0.25">
      <c r="B31" s="532"/>
      <c r="C31" s="299" t="s">
        <v>140</v>
      </c>
      <c r="D31" s="290">
        <f>SUM(D29:D30)</f>
        <v>1752</v>
      </c>
      <c r="E31" s="290">
        <f>SUM(E29:E30)</f>
        <v>1875</v>
      </c>
    </row>
    <row r="32" spans="1:12" x14ac:dyDescent="0.25">
      <c r="B32" s="532" t="s">
        <v>52</v>
      </c>
      <c r="C32" s="263" t="s">
        <v>152</v>
      </c>
      <c r="D32" s="246">
        <v>1649</v>
      </c>
      <c r="E32" s="246">
        <v>1646</v>
      </c>
    </row>
    <row r="33" spans="1:12" x14ac:dyDescent="0.25">
      <c r="B33" s="532"/>
      <c r="C33" s="263" t="s">
        <v>153</v>
      </c>
      <c r="D33" s="246">
        <v>2265</v>
      </c>
      <c r="E33" s="246">
        <v>2278</v>
      </c>
    </row>
    <row r="34" spans="1:12" x14ac:dyDescent="0.25">
      <c r="B34" s="532"/>
      <c r="C34" s="299" t="s">
        <v>140</v>
      </c>
      <c r="D34" s="290">
        <f>SUM(D32:D33)</f>
        <v>3914</v>
      </c>
      <c r="E34" s="290">
        <f>SUM(E32:E33)</f>
        <v>3924</v>
      </c>
    </row>
    <row r="35" spans="1:12" x14ac:dyDescent="0.25">
      <c r="B35" s="268" t="s">
        <v>51</v>
      </c>
      <c r="C35" s="263" t="s">
        <v>154</v>
      </c>
      <c r="D35" s="246">
        <v>3085</v>
      </c>
      <c r="E35" s="246">
        <v>3029</v>
      </c>
    </row>
    <row r="36" spans="1:12" x14ac:dyDescent="0.25">
      <c r="B36" s="268" t="s">
        <v>50</v>
      </c>
      <c r="C36" s="263" t="s">
        <v>155</v>
      </c>
      <c r="D36" s="246">
        <v>3232</v>
      </c>
      <c r="E36" s="246">
        <v>3607</v>
      </c>
    </row>
    <row r="37" spans="1:12" x14ac:dyDescent="0.25">
      <c r="B37" s="268" t="s">
        <v>49</v>
      </c>
      <c r="C37" s="263" t="s">
        <v>156</v>
      </c>
      <c r="D37" s="246">
        <v>3955</v>
      </c>
      <c r="E37" s="246">
        <v>4079</v>
      </c>
    </row>
    <row r="38" spans="1:12" x14ac:dyDescent="0.25">
      <c r="B38" s="268" t="s">
        <v>48</v>
      </c>
      <c r="C38" s="263" t="s">
        <v>157</v>
      </c>
      <c r="D38" s="246">
        <v>5008</v>
      </c>
      <c r="E38" s="246">
        <v>5044</v>
      </c>
    </row>
    <row r="39" spans="1:12" x14ac:dyDescent="0.25">
      <c r="B39" s="268" t="s">
        <v>47</v>
      </c>
      <c r="C39" s="263" t="s">
        <v>158</v>
      </c>
      <c r="D39" s="246">
        <v>5857</v>
      </c>
      <c r="E39" s="246">
        <v>6354</v>
      </c>
    </row>
    <row r="40" spans="1:12" x14ac:dyDescent="0.25">
      <c r="B40" s="268" t="s">
        <v>46</v>
      </c>
      <c r="C40" s="263" t="s">
        <v>252</v>
      </c>
      <c r="D40" s="246">
        <v>7928</v>
      </c>
      <c r="E40" s="246">
        <v>8401</v>
      </c>
    </row>
    <row r="43" spans="1:12" ht="20.25" thickBot="1" x14ac:dyDescent="0.35">
      <c r="A43" s="225" t="s">
        <v>8</v>
      </c>
      <c r="B43" s="532" t="s">
        <v>54</v>
      </c>
      <c r="C43" s="263" t="s">
        <v>145</v>
      </c>
      <c r="D43" s="178">
        <v>217</v>
      </c>
      <c r="E43" s="178">
        <v>209</v>
      </c>
      <c r="L43" s="231" t="s">
        <v>274</v>
      </c>
    </row>
    <row r="44" spans="1:12" ht="15.75" thickTop="1" x14ac:dyDescent="0.25">
      <c r="B44" s="532"/>
      <c r="C44" s="263" t="s">
        <v>146</v>
      </c>
      <c r="D44" s="178">
        <v>279</v>
      </c>
      <c r="E44" s="178">
        <v>316</v>
      </c>
    </row>
    <row r="45" spans="1:12" x14ac:dyDescent="0.25">
      <c r="B45" s="532"/>
      <c r="C45" s="263" t="s">
        <v>147</v>
      </c>
      <c r="D45" s="178">
        <v>338</v>
      </c>
      <c r="E45" s="178">
        <v>404</v>
      </c>
    </row>
    <row r="46" spans="1:12" x14ac:dyDescent="0.25">
      <c r="B46" s="532"/>
      <c r="C46" s="263" t="s">
        <v>148</v>
      </c>
      <c r="D46" s="178">
        <v>352</v>
      </c>
      <c r="E46" s="178">
        <v>392</v>
      </c>
    </row>
    <row r="47" spans="1:12" x14ac:dyDescent="0.25">
      <c r="B47" s="532"/>
      <c r="C47" s="263" t="s">
        <v>149</v>
      </c>
      <c r="D47" s="178">
        <v>412</v>
      </c>
      <c r="E47" s="178">
        <v>428</v>
      </c>
    </row>
    <row r="48" spans="1:12" x14ac:dyDescent="0.25">
      <c r="B48" s="532"/>
      <c r="C48" s="299" t="s">
        <v>140</v>
      </c>
      <c r="D48" s="290">
        <f>SUM(D43:D47)</f>
        <v>1598</v>
      </c>
      <c r="E48" s="290">
        <f>SUM(E43:E47)</f>
        <v>1749</v>
      </c>
    </row>
    <row r="49" spans="1:12" x14ac:dyDescent="0.25">
      <c r="B49" s="532" t="s">
        <v>53</v>
      </c>
      <c r="C49" s="263" t="s">
        <v>150</v>
      </c>
      <c r="D49" s="178">
        <v>572</v>
      </c>
      <c r="E49" s="178">
        <v>576</v>
      </c>
    </row>
    <row r="50" spans="1:12" x14ac:dyDescent="0.25">
      <c r="B50" s="532"/>
      <c r="C50" s="263" t="s">
        <v>151</v>
      </c>
      <c r="D50" s="178">
        <v>975</v>
      </c>
      <c r="E50" s="178">
        <v>892</v>
      </c>
    </row>
    <row r="51" spans="1:12" x14ac:dyDescent="0.25">
      <c r="B51" s="532"/>
      <c r="C51" s="299" t="s">
        <v>140</v>
      </c>
      <c r="D51" s="290">
        <f>SUM(D49:D50)</f>
        <v>1547</v>
      </c>
      <c r="E51" s="290">
        <f>SUM(E49:E50)</f>
        <v>1468</v>
      </c>
    </row>
    <row r="52" spans="1:12" x14ac:dyDescent="0.25">
      <c r="B52" s="532" t="s">
        <v>52</v>
      </c>
      <c r="C52" s="263" t="s">
        <v>152</v>
      </c>
      <c r="D52" s="246">
        <v>1377</v>
      </c>
      <c r="E52" s="246">
        <v>1385</v>
      </c>
    </row>
    <row r="53" spans="1:12" x14ac:dyDescent="0.25">
      <c r="B53" s="532"/>
      <c r="C53" s="263" t="s">
        <v>153</v>
      </c>
      <c r="D53" s="246">
        <v>1687</v>
      </c>
      <c r="E53" s="246">
        <v>1761</v>
      </c>
    </row>
    <row r="54" spans="1:12" x14ac:dyDescent="0.25">
      <c r="B54" s="532"/>
      <c r="C54" s="299" t="s">
        <v>140</v>
      </c>
      <c r="D54" s="290">
        <f>SUM(D52:D53)</f>
        <v>3064</v>
      </c>
      <c r="E54" s="290">
        <f>SUM(E52:E53)</f>
        <v>3146</v>
      </c>
    </row>
    <row r="55" spans="1:12" x14ac:dyDescent="0.25">
      <c r="B55" s="268" t="s">
        <v>51</v>
      </c>
      <c r="C55" s="263" t="s">
        <v>154</v>
      </c>
      <c r="D55" s="246">
        <v>2032</v>
      </c>
      <c r="E55" s="246">
        <v>2035</v>
      </c>
    </row>
    <row r="56" spans="1:12" x14ac:dyDescent="0.25">
      <c r="B56" s="268" t="s">
        <v>50</v>
      </c>
      <c r="C56" s="263" t="s">
        <v>155</v>
      </c>
      <c r="D56" s="246">
        <v>2141</v>
      </c>
      <c r="E56" s="246">
        <v>2399</v>
      </c>
    </row>
    <row r="57" spans="1:12" x14ac:dyDescent="0.25">
      <c r="B57" s="268" t="s">
        <v>49</v>
      </c>
      <c r="C57" s="263" t="s">
        <v>156</v>
      </c>
      <c r="D57" s="246">
        <v>2549</v>
      </c>
      <c r="E57" s="246">
        <v>2559</v>
      </c>
    </row>
    <row r="58" spans="1:12" x14ac:dyDescent="0.25">
      <c r="B58" s="268" t="s">
        <v>48</v>
      </c>
      <c r="C58" s="263" t="s">
        <v>157</v>
      </c>
      <c r="D58" s="246">
        <v>3144</v>
      </c>
      <c r="E58" s="246">
        <v>3130</v>
      </c>
    </row>
    <row r="59" spans="1:12" x14ac:dyDescent="0.25">
      <c r="B59" s="268" t="s">
        <v>47</v>
      </c>
      <c r="C59" s="263" t="s">
        <v>158</v>
      </c>
      <c r="D59" s="246">
        <v>3571</v>
      </c>
      <c r="E59" s="246">
        <v>3738</v>
      </c>
    </row>
    <row r="60" spans="1:12" x14ac:dyDescent="0.25">
      <c r="B60" s="268" t="s">
        <v>46</v>
      </c>
      <c r="C60" s="263" t="s">
        <v>252</v>
      </c>
      <c r="D60" s="246">
        <v>4441</v>
      </c>
      <c r="E60" s="246">
        <v>4829</v>
      </c>
    </row>
    <row r="62" spans="1:12" ht="20.25" thickBot="1" x14ac:dyDescent="0.35">
      <c r="A62" s="225" t="s">
        <v>9</v>
      </c>
      <c r="B62" s="532" t="s">
        <v>54</v>
      </c>
      <c r="C62" s="263" t="s">
        <v>145</v>
      </c>
      <c r="D62" s="178">
        <v>68</v>
      </c>
      <c r="E62" s="178">
        <v>86</v>
      </c>
      <c r="L62" s="231" t="s">
        <v>274</v>
      </c>
    </row>
    <row r="63" spans="1:12" ht="15.75" thickTop="1" x14ac:dyDescent="0.25">
      <c r="B63" s="532"/>
      <c r="C63" s="263" t="s">
        <v>146</v>
      </c>
      <c r="D63" s="178">
        <v>83</v>
      </c>
      <c r="E63" s="178">
        <v>89</v>
      </c>
    </row>
    <row r="64" spans="1:12" x14ac:dyDescent="0.25">
      <c r="B64" s="532"/>
      <c r="C64" s="263" t="s">
        <v>147</v>
      </c>
      <c r="D64" s="178">
        <v>97</v>
      </c>
      <c r="E64" s="178">
        <v>90</v>
      </c>
    </row>
    <row r="65" spans="2:5" x14ac:dyDescent="0.25">
      <c r="B65" s="532"/>
      <c r="C65" s="263" t="s">
        <v>148</v>
      </c>
      <c r="D65" s="178">
        <v>106</v>
      </c>
      <c r="E65" s="178">
        <v>94</v>
      </c>
    </row>
    <row r="66" spans="2:5" x14ac:dyDescent="0.25">
      <c r="B66" s="532"/>
      <c r="C66" s="263" t="s">
        <v>149</v>
      </c>
      <c r="D66" s="178">
        <v>127</v>
      </c>
      <c r="E66" s="178">
        <v>121</v>
      </c>
    </row>
    <row r="67" spans="2:5" x14ac:dyDescent="0.25">
      <c r="B67" s="532"/>
      <c r="C67" s="299" t="s">
        <v>140</v>
      </c>
      <c r="D67" s="290">
        <f>SUM(D62:D66)</f>
        <v>481</v>
      </c>
      <c r="E67" s="290">
        <f>SUM(E62:E66)</f>
        <v>480</v>
      </c>
    </row>
    <row r="68" spans="2:5" x14ac:dyDescent="0.25">
      <c r="B68" s="532" t="s">
        <v>53</v>
      </c>
      <c r="C68" s="263" t="s">
        <v>150</v>
      </c>
      <c r="D68" s="178">
        <v>175</v>
      </c>
      <c r="E68" s="178">
        <v>177</v>
      </c>
    </row>
    <row r="69" spans="2:5" x14ac:dyDescent="0.25">
      <c r="B69" s="532"/>
      <c r="C69" s="263" t="s">
        <v>151</v>
      </c>
      <c r="D69" s="178">
        <v>299</v>
      </c>
      <c r="E69" s="178">
        <v>274</v>
      </c>
    </row>
    <row r="70" spans="2:5" x14ac:dyDescent="0.25">
      <c r="B70" s="532"/>
      <c r="C70" s="299" t="s">
        <v>140</v>
      </c>
      <c r="D70" s="290">
        <f>SUM(D68:D69)</f>
        <v>474</v>
      </c>
      <c r="E70" s="290">
        <f>SUM(E68:E69)</f>
        <v>451</v>
      </c>
    </row>
    <row r="71" spans="2:5" x14ac:dyDescent="0.25">
      <c r="B71" s="532" t="s">
        <v>52</v>
      </c>
      <c r="C71" s="263" t="s">
        <v>152</v>
      </c>
      <c r="D71" s="178">
        <v>406</v>
      </c>
      <c r="E71" s="178">
        <v>389</v>
      </c>
    </row>
    <row r="72" spans="2:5" x14ac:dyDescent="0.25">
      <c r="B72" s="532"/>
      <c r="C72" s="263" t="s">
        <v>153</v>
      </c>
      <c r="D72" s="178">
        <v>558</v>
      </c>
      <c r="E72" s="178">
        <v>580</v>
      </c>
    </row>
    <row r="73" spans="2:5" x14ac:dyDescent="0.25">
      <c r="B73" s="532"/>
      <c r="C73" s="299" t="s">
        <v>140</v>
      </c>
      <c r="D73" s="290">
        <f>SUM(D71:D72)</f>
        <v>964</v>
      </c>
      <c r="E73" s="290">
        <f>SUM(E71:E72)</f>
        <v>969</v>
      </c>
    </row>
    <row r="74" spans="2:5" x14ac:dyDescent="0.25">
      <c r="B74" s="268" t="s">
        <v>51</v>
      </c>
      <c r="C74" s="263" t="s">
        <v>154</v>
      </c>
      <c r="D74" s="178">
        <v>689</v>
      </c>
      <c r="E74" s="178">
        <v>722</v>
      </c>
    </row>
    <row r="75" spans="2:5" x14ac:dyDescent="0.25">
      <c r="B75" s="268" t="s">
        <v>50</v>
      </c>
      <c r="C75" s="263" t="s">
        <v>155</v>
      </c>
      <c r="D75" s="178">
        <v>791</v>
      </c>
      <c r="E75" s="178">
        <v>845</v>
      </c>
    </row>
    <row r="76" spans="2:5" x14ac:dyDescent="0.25">
      <c r="B76" s="268" t="s">
        <v>49</v>
      </c>
      <c r="C76" s="263" t="s">
        <v>156</v>
      </c>
      <c r="D76" s="178">
        <v>886</v>
      </c>
      <c r="E76" s="178">
        <v>984</v>
      </c>
    </row>
    <row r="77" spans="2:5" x14ac:dyDescent="0.25">
      <c r="B77" s="268" t="s">
        <v>48</v>
      </c>
      <c r="C77" s="263" t="s">
        <v>157</v>
      </c>
      <c r="D77" s="246">
        <v>1276</v>
      </c>
      <c r="E77" s="246">
        <v>1257</v>
      </c>
    </row>
    <row r="78" spans="2:5" x14ac:dyDescent="0.25">
      <c r="B78" s="268" t="s">
        <v>47</v>
      </c>
      <c r="C78" s="263" t="s">
        <v>158</v>
      </c>
      <c r="D78" s="246">
        <v>1531</v>
      </c>
      <c r="E78" s="246">
        <v>1416</v>
      </c>
    </row>
    <row r="79" spans="2:5" x14ac:dyDescent="0.25">
      <c r="B79" s="268" t="s">
        <v>46</v>
      </c>
      <c r="C79" s="263" t="s">
        <v>252</v>
      </c>
      <c r="D79" s="246">
        <v>2146</v>
      </c>
      <c r="E79" s="246">
        <v>2135</v>
      </c>
    </row>
    <row r="81" spans="1:12" ht="20.25" thickBot="1" x14ac:dyDescent="0.35">
      <c r="A81" s="225" t="s">
        <v>10</v>
      </c>
      <c r="B81" s="532" t="s">
        <v>54</v>
      </c>
      <c r="C81" s="263" t="s">
        <v>145</v>
      </c>
      <c r="D81" s="178">
        <v>84</v>
      </c>
      <c r="E81" s="178">
        <v>82</v>
      </c>
      <c r="L81" s="231" t="s">
        <v>274</v>
      </c>
    </row>
    <row r="82" spans="1:12" ht="15.75" thickTop="1" x14ac:dyDescent="0.25">
      <c r="B82" s="532"/>
      <c r="C82" s="263" t="s">
        <v>146</v>
      </c>
      <c r="D82" s="178">
        <v>99</v>
      </c>
      <c r="E82" s="178">
        <v>86</v>
      </c>
    </row>
    <row r="83" spans="1:12" x14ac:dyDescent="0.25">
      <c r="B83" s="532"/>
      <c r="C83" s="263" t="s">
        <v>147</v>
      </c>
      <c r="D83" s="178">
        <v>88</v>
      </c>
      <c r="E83" s="178">
        <v>112</v>
      </c>
    </row>
    <row r="84" spans="1:12" x14ac:dyDescent="0.25">
      <c r="B84" s="532"/>
      <c r="C84" s="263" t="s">
        <v>148</v>
      </c>
      <c r="D84" s="178">
        <v>125</v>
      </c>
      <c r="E84" s="178">
        <v>105</v>
      </c>
    </row>
    <row r="85" spans="1:12" x14ac:dyDescent="0.25">
      <c r="B85" s="532"/>
      <c r="C85" s="263" t="s">
        <v>149</v>
      </c>
      <c r="D85" s="178">
        <v>152</v>
      </c>
      <c r="E85" s="178">
        <v>143</v>
      </c>
    </row>
    <row r="86" spans="1:12" x14ac:dyDescent="0.25">
      <c r="B86" s="532"/>
      <c r="C86" s="299" t="s">
        <v>140</v>
      </c>
      <c r="D86" s="290">
        <f>SUM(D81:D85)</f>
        <v>548</v>
      </c>
      <c r="E86" s="290">
        <f>SUM(E81:E85)</f>
        <v>528</v>
      </c>
    </row>
    <row r="87" spans="1:12" x14ac:dyDescent="0.25">
      <c r="B87" s="532" t="s">
        <v>53</v>
      </c>
      <c r="C87" s="263" t="s">
        <v>150</v>
      </c>
      <c r="D87" s="178">
        <v>201</v>
      </c>
      <c r="E87" s="178">
        <v>197</v>
      </c>
    </row>
    <row r="88" spans="1:12" x14ac:dyDescent="0.25">
      <c r="B88" s="532"/>
      <c r="C88" s="263" t="s">
        <v>151</v>
      </c>
      <c r="D88" s="178">
        <v>345</v>
      </c>
      <c r="E88" s="178">
        <v>336</v>
      </c>
    </row>
    <row r="89" spans="1:12" x14ac:dyDescent="0.25">
      <c r="B89" s="532"/>
      <c r="C89" s="299" t="s">
        <v>140</v>
      </c>
      <c r="D89" s="290">
        <f>SUM(D87:D88)</f>
        <v>546</v>
      </c>
      <c r="E89" s="290">
        <f>SUM(E87:E88)</f>
        <v>533</v>
      </c>
    </row>
    <row r="90" spans="1:12" x14ac:dyDescent="0.25">
      <c r="B90" s="532" t="s">
        <v>52</v>
      </c>
      <c r="C90" s="263" t="s">
        <v>152</v>
      </c>
      <c r="D90" s="178">
        <v>493</v>
      </c>
      <c r="E90" s="178">
        <v>514</v>
      </c>
    </row>
    <row r="91" spans="1:12" x14ac:dyDescent="0.25">
      <c r="B91" s="532"/>
      <c r="C91" s="263" t="s">
        <v>153</v>
      </c>
      <c r="D91" s="178">
        <v>723</v>
      </c>
      <c r="E91" s="178">
        <v>712</v>
      </c>
    </row>
    <row r="92" spans="1:12" x14ac:dyDescent="0.25">
      <c r="B92" s="532"/>
      <c r="C92" s="299" t="s">
        <v>140</v>
      </c>
      <c r="D92" s="290">
        <f>SUM(D90:D91)</f>
        <v>1216</v>
      </c>
      <c r="E92" s="290">
        <f>SUM(E90:E91)</f>
        <v>1226</v>
      </c>
    </row>
    <row r="93" spans="1:12" x14ac:dyDescent="0.25">
      <c r="B93" s="268" t="s">
        <v>51</v>
      </c>
      <c r="C93" s="263" t="s">
        <v>154</v>
      </c>
      <c r="D93" s="178">
        <v>868</v>
      </c>
      <c r="E93" s="178">
        <v>839</v>
      </c>
    </row>
    <row r="94" spans="1:12" x14ac:dyDescent="0.25">
      <c r="B94" s="268" t="s">
        <v>50</v>
      </c>
      <c r="C94" s="263" t="s">
        <v>155</v>
      </c>
      <c r="D94" s="246">
        <v>1010</v>
      </c>
      <c r="E94" s="246">
        <v>1069</v>
      </c>
    </row>
    <row r="95" spans="1:12" x14ac:dyDescent="0.25">
      <c r="B95" s="268" t="s">
        <v>49</v>
      </c>
      <c r="C95" s="263" t="s">
        <v>156</v>
      </c>
      <c r="D95" s="246">
        <v>1117</v>
      </c>
      <c r="E95" s="246">
        <v>1107</v>
      </c>
    </row>
    <row r="96" spans="1:12" x14ac:dyDescent="0.25">
      <c r="B96" s="268" t="s">
        <v>48</v>
      </c>
      <c r="C96" s="263" t="s">
        <v>157</v>
      </c>
      <c r="D96" s="246">
        <v>1343</v>
      </c>
      <c r="E96" s="246">
        <v>1445</v>
      </c>
    </row>
    <row r="97" spans="1:12" x14ac:dyDescent="0.25">
      <c r="B97" s="268" t="s">
        <v>47</v>
      </c>
      <c r="C97" s="263" t="s">
        <v>158</v>
      </c>
      <c r="D97" s="246">
        <v>1598</v>
      </c>
      <c r="E97" s="246">
        <v>1677</v>
      </c>
    </row>
    <row r="98" spans="1:12" x14ac:dyDescent="0.25">
      <c r="B98" s="268" t="s">
        <v>46</v>
      </c>
      <c r="C98" s="263" t="s">
        <v>252</v>
      </c>
      <c r="D98" s="246">
        <v>2299</v>
      </c>
      <c r="E98" s="246">
        <v>2403</v>
      </c>
    </row>
    <row r="100" spans="1:12" ht="20.25" thickBot="1" x14ac:dyDescent="0.35">
      <c r="A100" s="225" t="s">
        <v>11</v>
      </c>
      <c r="B100" s="532" t="s">
        <v>54</v>
      </c>
      <c r="C100" s="263" t="s">
        <v>145</v>
      </c>
      <c r="D100" s="178">
        <v>424</v>
      </c>
      <c r="E100" s="178">
        <v>494</v>
      </c>
      <c r="L100" s="231" t="s">
        <v>274</v>
      </c>
    </row>
    <row r="101" spans="1:12" ht="15.75" thickTop="1" x14ac:dyDescent="0.25">
      <c r="B101" s="532"/>
      <c r="C101" s="263" t="s">
        <v>146</v>
      </c>
      <c r="D101" s="178">
        <v>514</v>
      </c>
      <c r="E101" s="178">
        <v>649</v>
      </c>
    </row>
    <row r="102" spans="1:12" x14ac:dyDescent="0.25">
      <c r="B102" s="532"/>
      <c r="C102" s="263" t="s">
        <v>147</v>
      </c>
      <c r="D102" s="178">
        <v>627</v>
      </c>
      <c r="E102" s="178">
        <v>705</v>
      </c>
    </row>
    <row r="103" spans="1:12" x14ac:dyDescent="0.25">
      <c r="B103" s="532"/>
      <c r="C103" s="263" t="s">
        <v>148</v>
      </c>
      <c r="D103" s="178">
        <v>701</v>
      </c>
      <c r="E103" s="178">
        <v>819</v>
      </c>
    </row>
    <row r="104" spans="1:12" x14ac:dyDescent="0.25">
      <c r="B104" s="532"/>
      <c r="C104" s="263" t="s">
        <v>149</v>
      </c>
      <c r="D104" s="246">
        <v>1068</v>
      </c>
      <c r="E104" s="246">
        <v>1003</v>
      </c>
    </row>
    <row r="105" spans="1:12" x14ac:dyDescent="0.25">
      <c r="B105" s="532"/>
      <c r="C105" s="299" t="s">
        <v>140</v>
      </c>
      <c r="D105" s="290">
        <f>SUM(D100:D104)</f>
        <v>3334</v>
      </c>
      <c r="E105" s="290">
        <f>SUM(E100:E104)</f>
        <v>3670</v>
      </c>
    </row>
    <row r="106" spans="1:12" x14ac:dyDescent="0.25">
      <c r="B106" s="532" t="s">
        <v>53</v>
      </c>
      <c r="C106" s="263" t="s">
        <v>150</v>
      </c>
      <c r="D106" s="246">
        <v>1663</v>
      </c>
      <c r="E106" s="246">
        <v>1685</v>
      </c>
    </row>
    <row r="107" spans="1:12" x14ac:dyDescent="0.25">
      <c r="B107" s="532"/>
      <c r="C107" s="263" t="s">
        <v>151</v>
      </c>
      <c r="D107" s="246">
        <v>3076</v>
      </c>
      <c r="E107" s="246">
        <v>2909</v>
      </c>
    </row>
    <row r="108" spans="1:12" x14ac:dyDescent="0.25">
      <c r="B108" s="532"/>
      <c r="C108" s="299" t="s">
        <v>140</v>
      </c>
      <c r="D108" s="290">
        <f>SUM(D106:D107)</f>
        <v>4739</v>
      </c>
      <c r="E108" s="290">
        <f>SUM(E106:E107)</f>
        <v>4594</v>
      </c>
    </row>
    <row r="109" spans="1:12" x14ac:dyDescent="0.25">
      <c r="B109" s="532" t="s">
        <v>52</v>
      </c>
      <c r="C109" s="263" t="s">
        <v>152</v>
      </c>
      <c r="D109" s="246">
        <v>4658</v>
      </c>
      <c r="E109" s="246">
        <v>4605</v>
      </c>
    </row>
    <row r="110" spans="1:12" x14ac:dyDescent="0.25">
      <c r="B110" s="532"/>
      <c r="C110" s="263" t="s">
        <v>153</v>
      </c>
      <c r="D110" s="246">
        <v>6168</v>
      </c>
      <c r="E110" s="246">
        <v>6385</v>
      </c>
    </row>
    <row r="111" spans="1:12" x14ac:dyDescent="0.25">
      <c r="B111" s="532"/>
      <c r="C111" s="299" t="s">
        <v>140</v>
      </c>
      <c r="D111" s="290">
        <f>SUM(D109:D110)</f>
        <v>10826</v>
      </c>
      <c r="E111" s="290">
        <f>SUM(E109:E110)</f>
        <v>10990</v>
      </c>
    </row>
    <row r="112" spans="1:12" x14ac:dyDescent="0.25">
      <c r="B112" s="268" t="s">
        <v>51</v>
      </c>
      <c r="C112" s="263" t="s">
        <v>154</v>
      </c>
      <c r="D112" s="246">
        <v>8006</v>
      </c>
      <c r="E112" s="246">
        <v>7883</v>
      </c>
    </row>
    <row r="113" spans="1:12" x14ac:dyDescent="0.25">
      <c r="B113" s="268" t="s">
        <v>50</v>
      </c>
      <c r="C113" s="263" t="s">
        <v>155</v>
      </c>
      <c r="D113" s="246">
        <v>9283</v>
      </c>
      <c r="E113" s="246">
        <v>10015</v>
      </c>
    </row>
    <row r="114" spans="1:12" x14ac:dyDescent="0.25">
      <c r="B114" s="268" t="s">
        <v>49</v>
      </c>
      <c r="C114" s="263" t="s">
        <v>156</v>
      </c>
      <c r="D114" s="246">
        <v>10978</v>
      </c>
      <c r="E114" s="246">
        <v>11194</v>
      </c>
    </row>
    <row r="115" spans="1:12" x14ac:dyDescent="0.25">
      <c r="B115" s="268" t="s">
        <v>48</v>
      </c>
      <c r="C115" s="263" t="s">
        <v>157</v>
      </c>
      <c r="D115" s="246">
        <v>14116</v>
      </c>
      <c r="E115" s="246">
        <v>14509</v>
      </c>
    </row>
    <row r="116" spans="1:12" x14ac:dyDescent="0.25">
      <c r="B116" s="268" t="s">
        <v>47</v>
      </c>
      <c r="C116" s="263" t="s">
        <v>158</v>
      </c>
      <c r="D116" s="246">
        <v>16507</v>
      </c>
      <c r="E116" s="246">
        <v>17009</v>
      </c>
    </row>
    <row r="117" spans="1:12" x14ac:dyDescent="0.25">
      <c r="B117" s="268" t="s">
        <v>46</v>
      </c>
      <c r="C117" s="263" t="s">
        <v>252</v>
      </c>
      <c r="D117" s="246">
        <v>20514</v>
      </c>
      <c r="E117" s="246">
        <v>22308</v>
      </c>
    </row>
    <row r="119" spans="1:12" ht="20.25" thickBot="1" x14ac:dyDescent="0.35">
      <c r="A119" s="225" t="s">
        <v>0</v>
      </c>
      <c r="B119" s="532" t="s">
        <v>54</v>
      </c>
      <c r="C119" s="263" t="s">
        <v>145</v>
      </c>
      <c r="D119" s="178">
        <v>182</v>
      </c>
      <c r="E119" s="178">
        <v>173</v>
      </c>
      <c r="L119" s="231" t="s">
        <v>274</v>
      </c>
    </row>
    <row r="120" spans="1:12" ht="15.75" thickTop="1" x14ac:dyDescent="0.25">
      <c r="B120" s="532"/>
      <c r="C120" s="263" t="s">
        <v>146</v>
      </c>
      <c r="D120" s="178">
        <v>200</v>
      </c>
      <c r="E120" s="178">
        <v>202</v>
      </c>
    </row>
    <row r="121" spans="1:12" x14ac:dyDescent="0.25">
      <c r="B121" s="532"/>
      <c r="C121" s="263" t="s">
        <v>147</v>
      </c>
      <c r="D121" s="178">
        <v>248</v>
      </c>
      <c r="E121" s="178">
        <v>244</v>
      </c>
    </row>
    <row r="122" spans="1:12" x14ac:dyDescent="0.25">
      <c r="B122" s="532"/>
      <c r="C122" s="263" t="s">
        <v>148</v>
      </c>
      <c r="D122" s="178">
        <v>371</v>
      </c>
      <c r="E122" s="178">
        <v>357</v>
      </c>
    </row>
    <row r="123" spans="1:12" x14ac:dyDescent="0.25">
      <c r="B123" s="532"/>
      <c r="C123" s="263" t="s">
        <v>149</v>
      </c>
      <c r="D123" s="178">
        <v>505</v>
      </c>
      <c r="E123" s="178">
        <v>458</v>
      </c>
    </row>
    <row r="124" spans="1:12" x14ac:dyDescent="0.25">
      <c r="B124" s="532"/>
      <c r="C124" s="299" t="s">
        <v>140</v>
      </c>
      <c r="D124" s="290">
        <f>SUM(D119:D123)</f>
        <v>1506</v>
      </c>
      <c r="E124" s="290">
        <f>SUM(E119:E123)</f>
        <v>1434</v>
      </c>
    </row>
    <row r="125" spans="1:12" x14ac:dyDescent="0.25">
      <c r="B125" s="532" t="s">
        <v>53</v>
      </c>
      <c r="C125" s="263" t="s">
        <v>150</v>
      </c>
      <c r="D125" s="178">
        <v>883</v>
      </c>
      <c r="E125" s="178">
        <v>754</v>
      </c>
    </row>
    <row r="126" spans="1:12" x14ac:dyDescent="0.25">
      <c r="B126" s="532"/>
      <c r="C126" s="263" t="s">
        <v>151</v>
      </c>
      <c r="D126" s="246">
        <v>1691</v>
      </c>
      <c r="E126" s="246">
        <v>1577</v>
      </c>
    </row>
    <row r="127" spans="1:12" x14ac:dyDescent="0.25">
      <c r="B127" s="532"/>
      <c r="C127" s="299" t="s">
        <v>140</v>
      </c>
      <c r="D127" s="290">
        <f>SUM(D125:D126)</f>
        <v>2574</v>
      </c>
      <c r="E127" s="290">
        <f>SUM(E125:E126)</f>
        <v>2331</v>
      </c>
    </row>
    <row r="128" spans="1:12" x14ac:dyDescent="0.25">
      <c r="B128" s="532" t="s">
        <v>52</v>
      </c>
      <c r="C128" s="263" t="s">
        <v>152</v>
      </c>
      <c r="D128" s="246">
        <v>2825</v>
      </c>
      <c r="E128" s="246">
        <v>2794</v>
      </c>
    </row>
    <row r="129" spans="1:12" x14ac:dyDescent="0.25">
      <c r="B129" s="532"/>
      <c r="C129" s="263" t="s">
        <v>153</v>
      </c>
      <c r="D129" s="246">
        <v>3983</v>
      </c>
      <c r="E129" s="246">
        <v>3955</v>
      </c>
    </row>
    <row r="130" spans="1:12" x14ac:dyDescent="0.25">
      <c r="B130" s="532"/>
      <c r="C130" s="299" t="s">
        <v>140</v>
      </c>
      <c r="D130" s="290">
        <f>SUM(D128:D129)</f>
        <v>6808</v>
      </c>
      <c r="E130" s="290">
        <f>SUM(E128:E129)</f>
        <v>6749</v>
      </c>
    </row>
    <row r="131" spans="1:12" x14ac:dyDescent="0.25">
      <c r="B131" s="268" t="s">
        <v>51</v>
      </c>
      <c r="C131" s="263" t="s">
        <v>154</v>
      </c>
      <c r="D131" s="246">
        <v>5507</v>
      </c>
      <c r="E131" s="246">
        <v>5327</v>
      </c>
    </row>
    <row r="132" spans="1:12" x14ac:dyDescent="0.25">
      <c r="B132" s="268" t="s">
        <v>50</v>
      </c>
      <c r="C132" s="263" t="s">
        <v>155</v>
      </c>
      <c r="D132" s="246">
        <v>6483</v>
      </c>
      <c r="E132" s="246">
        <v>6780</v>
      </c>
    </row>
    <row r="133" spans="1:12" x14ac:dyDescent="0.25">
      <c r="B133" s="268" t="s">
        <v>49</v>
      </c>
      <c r="C133" s="263" t="s">
        <v>156</v>
      </c>
      <c r="D133" s="246">
        <v>7654</v>
      </c>
      <c r="E133" s="246">
        <v>7804</v>
      </c>
    </row>
    <row r="134" spans="1:12" x14ac:dyDescent="0.25">
      <c r="B134" s="268" t="s">
        <v>48</v>
      </c>
      <c r="C134" s="263" t="s">
        <v>157</v>
      </c>
      <c r="D134" s="246">
        <v>9454</v>
      </c>
      <c r="E134" s="246">
        <v>9355</v>
      </c>
    </row>
    <row r="135" spans="1:12" x14ac:dyDescent="0.25">
      <c r="B135" s="268" t="s">
        <v>47</v>
      </c>
      <c r="C135" s="263" t="s">
        <v>158</v>
      </c>
      <c r="D135" s="246">
        <v>11172</v>
      </c>
      <c r="E135" s="178">
        <v>92</v>
      </c>
    </row>
    <row r="136" spans="1:12" x14ac:dyDescent="0.25">
      <c r="B136" s="268" t="s">
        <v>46</v>
      </c>
      <c r="C136" s="263" t="s">
        <v>252</v>
      </c>
      <c r="D136" s="246">
        <v>13513</v>
      </c>
      <c r="E136" s="178">
        <v>188.3</v>
      </c>
    </row>
    <row r="138" spans="1:12" ht="20.25" thickBot="1" x14ac:dyDescent="0.35">
      <c r="A138" s="225" t="s">
        <v>12</v>
      </c>
      <c r="B138" s="532" t="s">
        <v>54</v>
      </c>
      <c r="C138" s="263" t="s">
        <v>145</v>
      </c>
      <c r="D138" s="178">
        <v>31</v>
      </c>
      <c r="E138" s="178">
        <v>34</v>
      </c>
      <c r="L138" s="231" t="s">
        <v>274</v>
      </c>
    </row>
    <row r="139" spans="1:12" ht="15.75" thickTop="1" x14ac:dyDescent="0.25">
      <c r="B139" s="532"/>
      <c r="C139" s="263" t="s">
        <v>146</v>
      </c>
      <c r="D139" s="178">
        <v>30</v>
      </c>
      <c r="E139" s="178">
        <v>29</v>
      </c>
    </row>
    <row r="140" spans="1:12" x14ac:dyDescent="0.25">
      <c r="B140" s="532"/>
      <c r="C140" s="263" t="s">
        <v>147</v>
      </c>
      <c r="D140" s="178">
        <v>42</v>
      </c>
      <c r="E140" s="178">
        <v>27</v>
      </c>
    </row>
    <row r="141" spans="1:12" x14ac:dyDescent="0.25">
      <c r="B141" s="532"/>
      <c r="C141" s="263" t="s">
        <v>148</v>
      </c>
      <c r="D141" s="178">
        <v>49</v>
      </c>
      <c r="E141" s="178">
        <v>46</v>
      </c>
    </row>
    <row r="142" spans="1:12" x14ac:dyDescent="0.25">
      <c r="B142" s="532"/>
      <c r="C142" s="263" t="s">
        <v>149</v>
      </c>
      <c r="D142" s="178">
        <v>73</v>
      </c>
      <c r="E142" s="178">
        <v>66</v>
      </c>
    </row>
    <row r="143" spans="1:12" x14ac:dyDescent="0.25">
      <c r="B143" s="532"/>
      <c r="C143" s="299" t="s">
        <v>140</v>
      </c>
      <c r="D143" s="290">
        <f>SUM(D138:D142)</f>
        <v>225</v>
      </c>
      <c r="E143" s="290">
        <f>SUM(E138:E142)</f>
        <v>202</v>
      </c>
    </row>
    <row r="144" spans="1:12" x14ac:dyDescent="0.25">
      <c r="B144" s="532" t="s">
        <v>53</v>
      </c>
      <c r="C144" s="263" t="s">
        <v>150</v>
      </c>
      <c r="D144" s="178">
        <v>111</v>
      </c>
      <c r="E144" s="178">
        <v>110</v>
      </c>
    </row>
    <row r="145" spans="1:12" x14ac:dyDescent="0.25">
      <c r="B145" s="532"/>
      <c r="C145" s="263" t="s">
        <v>151</v>
      </c>
      <c r="D145" s="178">
        <v>207</v>
      </c>
      <c r="E145" s="178">
        <v>190</v>
      </c>
    </row>
    <row r="146" spans="1:12" x14ac:dyDescent="0.25">
      <c r="B146" s="532"/>
      <c r="C146" s="299" t="s">
        <v>140</v>
      </c>
      <c r="D146" s="290">
        <f>SUM(D144:D145)</f>
        <v>318</v>
      </c>
      <c r="E146" s="290">
        <f>SUM(E144:E145)</f>
        <v>300</v>
      </c>
    </row>
    <row r="147" spans="1:12" x14ac:dyDescent="0.25">
      <c r="B147" s="532" t="s">
        <v>52</v>
      </c>
      <c r="C147" s="263" t="s">
        <v>152</v>
      </c>
      <c r="D147" s="178">
        <v>332</v>
      </c>
      <c r="E147" s="178">
        <v>360</v>
      </c>
    </row>
    <row r="148" spans="1:12" x14ac:dyDescent="0.25">
      <c r="B148" s="532"/>
      <c r="C148" s="263" t="s">
        <v>153</v>
      </c>
      <c r="D148" s="178">
        <v>501</v>
      </c>
      <c r="E148" s="178">
        <v>471</v>
      </c>
    </row>
    <row r="149" spans="1:12" x14ac:dyDescent="0.25">
      <c r="B149" s="532"/>
      <c r="C149" s="299" t="s">
        <v>140</v>
      </c>
      <c r="D149" s="290">
        <f>SUM(D147:D148)</f>
        <v>833</v>
      </c>
      <c r="E149" s="290">
        <f>SUM(E147:E148)</f>
        <v>831</v>
      </c>
    </row>
    <row r="150" spans="1:12" x14ac:dyDescent="0.25">
      <c r="B150" s="268" t="s">
        <v>51</v>
      </c>
      <c r="C150" s="263" t="s">
        <v>154</v>
      </c>
      <c r="D150" s="178">
        <v>691</v>
      </c>
      <c r="E150" s="178">
        <v>676</v>
      </c>
    </row>
    <row r="151" spans="1:12" x14ac:dyDescent="0.25">
      <c r="B151" s="268" t="s">
        <v>50</v>
      </c>
      <c r="C151" s="263" t="s">
        <v>155</v>
      </c>
      <c r="D151" s="178">
        <v>729</v>
      </c>
      <c r="E151" s="178">
        <v>833</v>
      </c>
    </row>
    <row r="152" spans="1:12" x14ac:dyDescent="0.25">
      <c r="B152" s="268" t="s">
        <v>49</v>
      </c>
      <c r="C152" s="263" t="s">
        <v>156</v>
      </c>
      <c r="D152" s="178">
        <v>801</v>
      </c>
      <c r="E152" s="178">
        <v>892</v>
      </c>
    </row>
    <row r="153" spans="1:12" x14ac:dyDescent="0.25">
      <c r="B153" s="268" t="s">
        <v>48</v>
      </c>
      <c r="C153" s="263" t="s">
        <v>157</v>
      </c>
      <c r="D153" s="246">
        <v>1032</v>
      </c>
      <c r="E153" s="246">
        <v>1028</v>
      </c>
    </row>
    <row r="154" spans="1:12" x14ac:dyDescent="0.25">
      <c r="B154" s="268" t="s">
        <v>47</v>
      </c>
      <c r="C154" s="263" t="s">
        <v>158</v>
      </c>
      <c r="D154" s="246">
        <v>1091</v>
      </c>
      <c r="E154" s="246">
        <v>1153</v>
      </c>
    </row>
    <row r="155" spans="1:12" x14ac:dyDescent="0.25">
      <c r="B155" s="268" t="s">
        <v>46</v>
      </c>
      <c r="C155" s="263" t="s">
        <v>252</v>
      </c>
      <c r="D155" s="246">
        <v>1380</v>
      </c>
      <c r="E155" s="246">
        <v>1530</v>
      </c>
    </row>
    <row r="157" spans="1:12" ht="20.25" thickBot="1" x14ac:dyDescent="0.35">
      <c r="A157" s="225" t="s">
        <v>16</v>
      </c>
      <c r="B157" s="532" t="s">
        <v>54</v>
      </c>
      <c r="C157" s="263" t="s">
        <v>145</v>
      </c>
      <c r="D157" s="178">
        <v>2</v>
      </c>
      <c r="E157" s="178">
        <v>6</v>
      </c>
      <c r="L157" s="231" t="s">
        <v>274</v>
      </c>
    </row>
    <row r="158" spans="1:12" ht="15.75" thickTop="1" x14ac:dyDescent="0.25">
      <c r="B158" s="532"/>
      <c r="C158" s="263" t="s">
        <v>146</v>
      </c>
      <c r="D158" s="178">
        <v>4</v>
      </c>
      <c r="E158" s="178">
        <v>1</v>
      </c>
    </row>
    <row r="159" spans="1:12" x14ac:dyDescent="0.25">
      <c r="B159" s="532"/>
      <c r="C159" s="263" t="s">
        <v>147</v>
      </c>
      <c r="D159" s="178">
        <v>8</v>
      </c>
      <c r="E159" s="178">
        <v>5</v>
      </c>
    </row>
    <row r="160" spans="1:12" x14ac:dyDescent="0.25">
      <c r="B160" s="532"/>
      <c r="C160" s="263" t="s">
        <v>148</v>
      </c>
      <c r="D160" s="178">
        <v>3</v>
      </c>
      <c r="E160" s="178">
        <v>4</v>
      </c>
    </row>
    <row r="161" spans="1:12" x14ac:dyDescent="0.25">
      <c r="B161" s="532"/>
      <c r="C161" s="263" t="s">
        <v>149</v>
      </c>
      <c r="D161" s="178">
        <v>9</v>
      </c>
      <c r="E161" s="178">
        <v>12</v>
      </c>
    </row>
    <row r="162" spans="1:12" x14ac:dyDescent="0.25">
      <c r="B162" s="532"/>
      <c r="C162" s="299" t="s">
        <v>140</v>
      </c>
      <c r="D162" s="290">
        <f>SUM(D157:D161)</f>
        <v>26</v>
      </c>
      <c r="E162" s="290">
        <f>SUM(E157:E161)</f>
        <v>28</v>
      </c>
    </row>
    <row r="163" spans="1:12" x14ac:dyDescent="0.25">
      <c r="B163" s="532" t="s">
        <v>53</v>
      </c>
      <c r="C163" s="263" t="s">
        <v>150</v>
      </c>
      <c r="D163" s="178">
        <v>20</v>
      </c>
      <c r="E163" s="178">
        <v>21</v>
      </c>
    </row>
    <row r="164" spans="1:12" x14ac:dyDescent="0.25">
      <c r="B164" s="532"/>
      <c r="C164" s="263" t="s">
        <v>151</v>
      </c>
      <c r="D164" s="178">
        <v>41</v>
      </c>
      <c r="E164" s="178">
        <v>37</v>
      </c>
    </row>
    <row r="165" spans="1:12" x14ac:dyDescent="0.25">
      <c r="B165" s="532"/>
      <c r="C165" s="299" t="s">
        <v>140</v>
      </c>
      <c r="D165" s="290">
        <f>SUM(D163:D164)</f>
        <v>61</v>
      </c>
      <c r="E165" s="290">
        <f>SUM(E163:E164)</f>
        <v>58</v>
      </c>
    </row>
    <row r="166" spans="1:12" x14ac:dyDescent="0.25">
      <c r="B166" s="532" t="s">
        <v>52</v>
      </c>
      <c r="C166" s="263" t="s">
        <v>152</v>
      </c>
      <c r="D166" s="178">
        <v>48</v>
      </c>
      <c r="E166" s="178">
        <v>56</v>
      </c>
    </row>
    <row r="167" spans="1:12" x14ac:dyDescent="0.25">
      <c r="B167" s="532"/>
      <c r="C167" s="263" t="s">
        <v>153</v>
      </c>
      <c r="D167" s="178">
        <v>64</v>
      </c>
      <c r="E167" s="178">
        <v>91</v>
      </c>
    </row>
    <row r="168" spans="1:12" x14ac:dyDescent="0.25">
      <c r="B168" s="532"/>
      <c r="C168" s="299" t="s">
        <v>140</v>
      </c>
      <c r="D168" s="290">
        <f>SUM(D166:D167)</f>
        <v>112</v>
      </c>
      <c r="E168" s="290">
        <f>SUM(E166:E167)</f>
        <v>147</v>
      </c>
    </row>
    <row r="169" spans="1:12" x14ac:dyDescent="0.25">
      <c r="B169" s="268" t="s">
        <v>51</v>
      </c>
      <c r="C169" s="263" t="s">
        <v>154</v>
      </c>
      <c r="D169" s="178">
        <v>112</v>
      </c>
      <c r="E169" s="178">
        <v>120</v>
      </c>
    </row>
    <row r="170" spans="1:12" x14ac:dyDescent="0.25">
      <c r="B170" s="268" t="s">
        <v>50</v>
      </c>
      <c r="C170" s="263" t="s">
        <v>155</v>
      </c>
      <c r="D170" s="178">
        <v>128</v>
      </c>
      <c r="E170" s="178">
        <v>138</v>
      </c>
    </row>
    <row r="171" spans="1:12" x14ac:dyDescent="0.25">
      <c r="B171" s="268" t="s">
        <v>49</v>
      </c>
      <c r="C171" s="263" t="s">
        <v>156</v>
      </c>
      <c r="D171" s="178">
        <v>132</v>
      </c>
      <c r="E171" s="178">
        <v>163</v>
      </c>
    </row>
    <row r="172" spans="1:12" x14ac:dyDescent="0.25">
      <c r="B172" s="268" t="s">
        <v>48</v>
      </c>
      <c r="C172" s="263" t="s">
        <v>157</v>
      </c>
      <c r="D172" s="178">
        <v>154</v>
      </c>
      <c r="E172" s="178">
        <v>201</v>
      </c>
    </row>
    <row r="173" spans="1:12" x14ac:dyDescent="0.25">
      <c r="B173" s="268" t="s">
        <v>47</v>
      </c>
      <c r="C173" s="263" t="s">
        <v>158</v>
      </c>
      <c r="D173" s="178">
        <v>187</v>
      </c>
      <c r="E173" s="178">
        <v>198</v>
      </c>
    </row>
    <row r="174" spans="1:12" x14ac:dyDescent="0.25">
      <c r="B174" s="268" t="s">
        <v>46</v>
      </c>
      <c r="C174" s="263" t="s">
        <v>252</v>
      </c>
      <c r="D174" s="178">
        <v>224</v>
      </c>
      <c r="E174" s="178">
        <v>255</v>
      </c>
    </row>
    <row r="176" spans="1:12" ht="20.25" thickBot="1" x14ac:dyDescent="0.35">
      <c r="A176" s="225" t="s">
        <v>13</v>
      </c>
      <c r="B176" s="532" t="s">
        <v>54</v>
      </c>
      <c r="C176" s="263" t="s">
        <v>145</v>
      </c>
      <c r="D176" s="178">
        <v>34</v>
      </c>
      <c r="E176" s="178">
        <v>28</v>
      </c>
      <c r="F176" s="178"/>
      <c r="L176" s="231" t="s">
        <v>274</v>
      </c>
    </row>
    <row r="177" spans="2:6" ht="15.75" thickTop="1" x14ac:dyDescent="0.25">
      <c r="B177" s="532"/>
      <c r="C177" s="263" t="s">
        <v>146</v>
      </c>
      <c r="D177" s="178">
        <v>47</v>
      </c>
      <c r="E177" s="178">
        <v>36</v>
      </c>
      <c r="F177" s="178"/>
    </row>
    <row r="178" spans="2:6" x14ac:dyDescent="0.25">
      <c r="B178" s="532"/>
      <c r="C178" s="263" t="s">
        <v>147</v>
      </c>
      <c r="D178" s="178">
        <v>44</v>
      </c>
      <c r="E178" s="178">
        <v>45</v>
      </c>
      <c r="F178" s="178"/>
    </row>
    <row r="179" spans="2:6" x14ac:dyDescent="0.25">
      <c r="B179" s="532"/>
      <c r="C179" s="263" t="s">
        <v>148</v>
      </c>
      <c r="D179" s="178">
        <v>65</v>
      </c>
      <c r="E179" s="178">
        <v>82</v>
      </c>
      <c r="F179" s="178"/>
    </row>
    <row r="180" spans="2:6" x14ac:dyDescent="0.25">
      <c r="B180" s="532"/>
      <c r="C180" s="263" t="s">
        <v>149</v>
      </c>
      <c r="D180" s="178">
        <v>73</v>
      </c>
      <c r="E180" s="178">
        <v>81</v>
      </c>
    </row>
    <row r="181" spans="2:6" x14ac:dyDescent="0.25">
      <c r="B181" s="532"/>
      <c r="C181" s="299" t="s">
        <v>140</v>
      </c>
      <c r="D181" s="290">
        <f>SUM(D176:D180)</f>
        <v>263</v>
      </c>
      <c r="E181" s="290">
        <f>SUM(E176:E180)</f>
        <v>272</v>
      </c>
      <c r="F181" s="178"/>
    </row>
    <row r="182" spans="2:6" x14ac:dyDescent="0.25">
      <c r="B182" s="532" t="s">
        <v>53</v>
      </c>
      <c r="C182" s="263" t="s">
        <v>150</v>
      </c>
      <c r="D182" s="178">
        <v>140</v>
      </c>
      <c r="E182" s="178">
        <v>130</v>
      </c>
      <c r="F182" s="178"/>
    </row>
    <row r="183" spans="2:6" x14ac:dyDescent="0.25">
      <c r="B183" s="532"/>
      <c r="C183" s="263" t="s">
        <v>151</v>
      </c>
      <c r="D183" s="178">
        <v>235</v>
      </c>
      <c r="E183" s="178">
        <v>293</v>
      </c>
      <c r="F183" s="178"/>
    </row>
    <row r="184" spans="2:6" x14ac:dyDescent="0.25">
      <c r="B184" s="532"/>
      <c r="C184" s="299" t="s">
        <v>140</v>
      </c>
      <c r="D184" s="290">
        <f>SUM(D182:D183)</f>
        <v>375</v>
      </c>
      <c r="E184" s="290">
        <f>SUM(E182:E183)</f>
        <v>423</v>
      </c>
      <c r="F184" s="178"/>
    </row>
    <row r="185" spans="2:6" x14ac:dyDescent="0.25">
      <c r="B185" s="532" t="s">
        <v>52</v>
      </c>
      <c r="C185" s="263" t="s">
        <v>152</v>
      </c>
      <c r="D185" s="178">
        <v>425</v>
      </c>
      <c r="E185" s="178">
        <v>440</v>
      </c>
      <c r="F185" s="178"/>
    </row>
    <row r="186" spans="2:6" x14ac:dyDescent="0.25">
      <c r="B186" s="532"/>
      <c r="C186" s="263" t="s">
        <v>153</v>
      </c>
      <c r="D186" s="178">
        <v>586</v>
      </c>
      <c r="E186" s="178">
        <v>604</v>
      </c>
      <c r="F186" s="178"/>
    </row>
    <row r="187" spans="2:6" x14ac:dyDescent="0.25">
      <c r="B187" s="532"/>
      <c r="C187" s="299" t="s">
        <v>140</v>
      </c>
      <c r="D187" s="290">
        <f>SUM(D185:D186)</f>
        <v>1011</v>
      </c>
      <c r="E187" s="290">
        <f>SUM(E185:E186)</f>
        <v>1044</v>
      </c>
    </row>
    <row r="188" spans="2:6" x14ac:dyDescent="0.25">
      <c r="B188" s="268" t="s">
        <v>51</v>
      </c>
      <c r="C188" s="263" t="s">
        <v>154</v>
      </c>
      <c r="D188" s="178">
        <v>842</v>
      </c>
      <c r="E188" s="178">
        <v>838</v>
      </c>
    </row>
    <row r="189" spans="2:6" x14ac:dyDescent="0.25">
      <c r="B189" s="268" t="s">
        <v>50</v>
      </c>
      <c r="C189" s="263" t="s">
        <v>155</v>
      </c>
      <c r="D189" s="178">
        <v>956</v>
      </c>
      <c r="E189" s="246">
        <v>1044</v>
      </c>
      <c r="F189" s="178"/>
    </row>
    <row r="190" spans="2:6" x14ac:dyDescent="0.25">
      <c r="B190" s="268" t="s">
        <v>49</v>
      </c>
      <c r="C190" s="263" t="s">
        <v>156</v>
      </c>
      <c r="D190" s="246">
        <v>1082</v>
      </c>
      <c r="E190" s="246">
        <v>1144</v>
      </c>
      <c r="F190" s="178"/>
    </row>
    <row r="191" spans="2:6" x14ac:dyDescent="0.25">
      <c r="B191" s="268" t="s">
        <v>48</v>
      </c>
      <c r="C191" s="263" t="s">
        <v>157</v>
      </c>
      <c r="D191" s="246">
        <v>1271</v>
      </c>
      <c r="E191" s="246">
        <v>1417</v>
      </c>
      <c r="F191" s="178"/>
    </row>
    <row r="192" spans="2:6" x14ac:dyDescent="0.25">
      <c r="B192" s="268" t="s">
        <v>47</v>
      </c>
      <c r="C192" s="263" t="s">
        <v>158</v>
      </c>
      <c r="D192" s="246">
        <v>1369</v>
      </c>
      <c r="E192" s="246">
        <v>1444</v>
      </c>
      <c r="F192" s="178"/>
    </row>
    <row r="193" spans="1:12" x14ac:dyDescent="0.25">
      <c r="B193" s="268" t="s">
        <v>46</v>
      </c>
      <c r="C193" s="263" t="s">
        <v>252</v>
      </c>
      <c r="D193" s="246">
        <v>1746</v>
      </c>
      <c r="E193" s="246">
        <v>1861</v>
      </c>
      <c r="F193" s="178"/>
    </row>
    <row r="195" spans="1:12" ht="20.25" thickBot="1" x14ac:dyDescent="0.35">
      <c r="A195" s="225" t="s">
        <v>17</v>
      </c>
      <c r="B195" s="532" t="s">
        <v>54</v>
      </c>
      <c r="C195" s="263" t="s">
        <v>145</v>
      </c>
      <c r="D195" s="178">
        <v>19</v>
      </c>
      <c r="E195" s="178">
        <v>13</v>
      </c>
      <c r="F195" s="178"/>
      <c r="L195" s="231" t="s">
        <v>274</v>
      </c>
    </row>
    <row r="196" spans="1:12" ht="15.75" thickTop="1" x14ac:dyDescent="0.25">
      <c r="B196" s="532"/>
      <c r="C196" s="263" t="s">
        <v>146</v>
      </c>
      <c r="D196" s="178">
        <v>29</v>
      </c>
      <c r="E196" s="178">
        <v>20</v>
      </c>
      <c r="F196" s="178"/>
    </row>
    <row r="197" spans="1:12" x14ac:dyDescent="0.25">
      <c r="B197" s="532"/>
      <c r="C197" s="263" t="s">
        <v>147</v>
      </c>
      <c r="D197" s="178">
        <v>39</v>
      </c>
      <c r="E197" s="178">
        <v>35</v>
      </c>
      <c r="F197" s="178"/>
    </row>
    <row r="198" spans="1:12" x14ac:dyDescent="0.25">
      <c r="B198" s="532"/>
      <c r="C198" s="263" t="s">
        <v>148</v>
      </c>
      <c r="D198" s="178">
        <v>47</v>
      </c>
      <c r="E198" s="178">
        <v>32</v>
      </c>
      <c r="F198" s="178"/>
    </row>
    <row r="199" spans="1:12" x14ac:dyDescent="0.25">
      <c r="B199" s="532"/>
      <c r="C199" s="263" t="s">
        <v>149</v>
      </c>
      <c r="D199" s="178">
        <v>43</v>
      </c>
      <c r="E199" s="178">
        <v>60</v>
      </c>
      <c r="F199" s="224"/>
    </row>
    <row r="200" spans="1:12" x14ac:dyDescent="0.25">
      <c r="B200" s="532"/>
      <c r="C200" s="299" t="s">
        <v>140</v>
      </c>
      <c r="D200" s="290">
        <f>SUM(D195:D199)</f>
        <v>177</v>
      </c>
      <c r="E200" s="290">
        <f>SUM(E195:E199)</f>
        <v>160</v>
      </c>
      <c r="F200" s="178"/>
    </row>
    <row r="201" spans="1:12" x14ac:dyDescent="0.25">
      <c r="B201" s="532" t="s">
        <v>53</v>
      </c>
      <c r="C201" s="263" t="s">
        <v>150</v>
      </c>
      <c r="D201" s="178">
        <v>95</v>
      </c>
      <c r="E201" s="178">
        <v>103</v>
      </c>
      <c r="F201" s="178"/>
    </row>
    <row r="202" spans="1:12" x14ac:dyDescent="0.25">
      <c r="B202" s="532"/>
      <c r="C202" s="263" t="s">
        <v>151</v>
      </c>
      <c r="D202" s="178">
        <v>158</v>
      </c>
      <c r="E202" s="178">
        <v>136</v>
      </c>
      <c r="F202" s="178"/>
    </row>
    <row r="203" spans="1:12" x14ac:dyDescent="0.25">
      <c r="B203" s="532"/>
      <c r="C203" s="299" t="s">
        <v>140</v>
      </c>
      <c r="D203" s="290">
        <f>SUM(D201:D202)</f>
        <v>253</v>
      </c>
      <c r="E203" s="290">
        <f>SUM(E201:E202)</f>
        <v>239</v>
      </c>
      <c r="F203" s="178"/>
    </row>
    <row r="204" spans="1:12" x14ac:dyDescent="0.25">
      <c r="B204" s="532" t="s">
        <v>52</v>
      </c>
      <c r="C204" s="263" t="s">
        <v>152</v>
      </c>
      <c r="D204" s="178">
        <v>241</v>
      </c>
      <c r="E204" s="178">
        <v>243</v>
      </c>
      <c r="F204" s="178"/>
    </row>
    <row r="205" spans="1:12" x14ac:dyDescent="0.25">
      <c r="B205" s="532"/>
      <c r="C205" s="263" t="s">
        <v>153</v>
      </c>
      <c r="D205" s="178">
        <v>381</v>
      </c>
      <c r="E205" s="178">
        <v>390</v>
      </c>
      <c r="F205" s="178"/>
    </row>
    <row r="206" spans="1:12" x14ac:dyDescent="0.25">
      <c r="B206" s="532"/>
      <c r="C206" s="299" t="s">
        <v>140</v>
      </c>
      <c r="D206" s="290">
        <f>SUM(D204:D205)</f>
        <v>622</v>
      </c>
      <c r="E206" s="290">
        <f>SUM(E204:E205)</f>
        <v>633</v>
      </c>
      <c r="F206" s="224"/>
    </row>
    <row r="207" spans="1:12" x14ac:dyDescent="0.25">
      <c r="B207" s="268" t="s">
        <v>51</v>
      </c>
      <c r="C207" s="263" t="s">
        <v>154</v>
      </c>
      <c r="D207" s="178">
        <v>476</v>
      </c>
      <c r="E207" s="178">
        <v>468</v>
      </c>
      <c r="F207" s="224"/>
    </row>
    <row r="208" spans="1:12" x14ac:dyDescent="0.25">
      <c r="B208" s="268" t="s">
        <v>50</v>
      </c>
      <c r="C208" s="263" t="s">
        <v>155</v>
      </c>
      <c r="D208" s="178">
        <v>615</v>
      </c>
      <c r="E208" s="178">
        <v>635</v>
      </c>
      <c r="F208" s="178"/>
    </row>
    <row r="209" spans="1:12" x14ac:dyDescent="0.25">
      <c r="B209" s="268" t="s">
        <v>49</v>
      </c>
      <c r="C209" s="263" t="s">
        <v>156</v>
      </c>
      <c r="D209" s="178">
        <v>657</v>
      </c>
      <c r="E209" s="178">
        <v>669</v>
      </c>
      <c r="F209" s="178"/>
    </row>
    <row r="210" spans="1:12" x14ac:dyDescent="0.25">
      <c r="B210" s="268" t="s">
        <v>48</v>
      </c>
      <c r="C210" s="263" t="s">
        <v>157</v>
      </c>
      <c r="D210" s="178">
        <v>714</v>
      </c>
      <c r="E210" s="178">
        <v>732</v>
      </c>
      <c r="F210" s="178"/>
    </row>
    <row r="211" spans="1:12" x14ac:dyDescent="0.25">
      <c r="B211" s="268" t="s">
        <v>47</v>
      </c>
      <c r="C211" s="263" t="s">
        <v>158</v>
      </c>
      <c r="D211" s="178">
        <v>698</v>
      </c>
      <c r="E211" s="178">
        <v>770</v>
      </c>
      <c r="F211" s="178"/>
    </row>
    <row r="212" spans="1:12" x14ac:dyDescent="0.25">
      <c r="B212" s="268" t="s">
        <v>46</v>
      </c>
      <c r="C212" s="263" t="s">
        <v>252</v>
      </c>
      <c r="D212" s="178">
        <v>748</v>
      </c>
      <c r="E212" s="178">
        <v>788</v>
      </c>
      <c r="F212" s="178"/>
    </row>
    <row r="214" spans="1:12" ht="20.25" thickBot="1" x14ac:dyDescent="0.35">
      <c r="A214" s="225" t="s">
        <v>14</v>
      </c>
      <c r="B214" s="532" t="s">
        <v>54</v>
      </c>
      <c r="C214" s="263" t="s">
        <v>145</v>
      </c>
      <c r="D214" s="178">
        <v>3</v>
      </c>
      <c r="E214" s="178">
        <v>2</v>
      </c>
      <c r="F214" s="178"/>
      <c r="L214" s="231" t="s">
        <v>274</v>
      </c>
    </row>
    <row r="215" spans="1:12" ht="15.75" thickTop="1" x14ac:dyDescent="0.25">
      <c r="B215" s="532"/>
      <c r="C215" s="263" t="s">
        <v>146</v>
      </c>
      <c r="D215" s="178">
        <v>4</v>
      </c>
      <c r="E215" s="178">
        <v>8</v>
      </c>
      <c r="F215" s="178"/>
    </row>
    <row r="216" spans="1:12" x14ac:dyDescent="0.25">
      <c r="B216" s="532"/>
      <c r="C216" s="263" t="s">
        <v>147</v>
      </c>
      <c r="D216" s="178">
        <v>6</v>
      </c>
      <c r="E216" s="178">
        <v>4</v>
      </c>
      <c r="F216" s="178"/>
    </row>
    <row r="217" spans="1:12" x14ac:dyDescent="0.25">
      <c r="B217" s="532"/>
      <c r="C217" s="263" t="s">
        <v>148</v>
      </c>
      <c r="D217" s="178">
        <v>1</v>
      </c>
      <c r="E217" s="178">
        <v>2</v>
      </c>
      <c r="F217" s="178"/>
    </row>
    <row r="218" spans="1:12" x14ac:dyDescent="0.25">
      <c r="B218" s="532"/>
      <c r="C218" s="263" t="s">
        <v>149</v>
      </c>
      <c r="D218" s="178">
        <v>4</v>
      </c>
      <c r="E218" s="178">
        <v>5</v>
      </c>
      <c r="F218" s="178"/>
    </row>
    <row r="219" spans="1:12" x14ac:dyDescent="0.25">
      <c r="B219" s="532"/>
      <c r="C219" s="299" t="s">
        <v>140</v>
      </c>
      <c r="D219" s="290">
        <f>SUM(D214:D218)</f>
        <v>18</v>
      </c>
      <c r="E219" s="290">
        <f>SUM(E214:E218)</f>
        <v>21</v>
      </c>
      <c r="F219" s="178"/>
    </row>
    <row r="220" spans="1:12" x14ac:dyDescent="0.25">
      <c r="B220" s="532" t="s">
        <v>53</v>
      </c>
      <c r="C220" s="263" t="s">
        <v>150</v>
      </c>
      <c r="D220" s="178">
        <v>5</v>
      </c>
      <c r="E220" s="178">
        <v>10</v>
      </c>
      <c r="F220" s="178"/>
    </row>
    <row r="221" spans="1:12" x14ac:dyDescent="0.25">
      <c r="B221" s="532"/>
      <c r="C221" s="263" t="s">
        <v>151</v>
      </c>
      <c r="D221" s="178">
        <v>10</v>
      </c>
      <c r="E221" s="178">
        <v>12</v>
      </c>
      <c r="F221" s="178"/>
    </row>
    <row r="222" spans="1:12" x14ac:dyDescent="0.25">
      <c r="B222" s="532"/>
      <c r="C222" s="299" t="s">
        <v>140</v>
      </c>
      <c r="D222" s="290">
        <f>SUM(D220:D221)</f>
        <v>15</v>
      </c>
      <c r="E222" s="290">
        <f>SUM(E220:E221)</f>
        <v>22</v>
      </c>
      <c r="F222" s="178"/>
    </row>
    <row r="223" spans="1:12" x14ac:dyDescent="0.25">
      <c r="B223" s="532" t="s">
        <v>52</v>
      </c>
      <c r="C223" s="263" t="s">
        <v>152</v>
      </c>
      <c r="D223" s="178">
        <v>16</v>
      </c>
      <c r="E223" s="178">
        <v>16</v>
      </c>
      <c r="F223" s="178"/>
    </row>
    <row r="224" spans="1:12" x14ac:dyDescent="0.25">
      <c r="B224" s="532"/>
      <c r="C224" s="263" t="s">
        <v>153</v>
      </c>
      <c r="D224" s="178">
        <v>19</v>
      </c>
      <c r="E224" s="178">
        <v>20</v>
      </c>
      <c r="F224" s="178"/>
    </row>
    <row r="225" spans="1:12" x14ac:dyDescent="0.25">
      <c r="B225" s="532"/>
      <c r="C225" s="299" t="s">
        <v>140</v>
      </c>
      <c r="D225" s="290">
        <f>SUM(D223:D224)</f>
        <v>35</v>
      </c>
      <c r="E225" s="290">
        <f>SUM(E223:E224)</f>
        <v>36</v>
      </c>
      <c r="F225" s="224"/>
    </row>
    <row r="226" spans="1:12" x14ac:dyDescent="0.25">
      <c r="B226" s="268" t="s">
        <v>51</v>
      </c>
      <c r="C226" s="263" t="s">
        <v>154</v>
      </c>
      <c r="D226" s="178">
        <v>28</v>
      </c>
      <c r="E226" s="178">
        <v>21</v>
      </c>
      <c r="F226" s="178"/>
    </row>
    <row r="227" spans="1:12" x14ac:dyDescent="0.25">
      <c r="B227" s="268" t="s">
        <v>50</v>
      </c>
      <c r="C227" s="263" t="s">
        <v>155</v>
      </c>
      <c r="D227" s="178">
        <v>34</v>
      </c>
      <c r="E227" s="178">
        <v>28</v>
      </c>
      <c r="F227" s="178"/>
    </row>
    <row r="228" spans="1:12" x14ac:dyDescent="0.25">
      <c r="B228" s="268" t="s">
        <v>49</v>
      </c>
      <c r="C228" s="263" t="s">
        <v>156</v>
      </c>
      <c r="D228" s="178">
        <v>17</v>
      </c>
      <c r="E228" s="178">
        <v>22</v>
      </c>
      <c r="F228" s="178"/>
    </row>
    <row r="229" spans="1:12" x14ac:dyDescent="0.25">
      <c r="B229" s="268" t="s">
        <v>48</v>
      </c>
      <c r="C229" s="263" t="s">
        <v>157</v>
      </c>
      <c r="D229" s="178">
        <v>29</v>
      </c>
      <c r="E229" s="178">
        <v>24</v>
      </c>
      <c r="F229" s="178"/>
    </row>
    <row r="230" spans="1:12" x14ac:dyDescent="0.25">
      <c r="B230" s="268" t="s">
        <v>47</v>
      </c>
      <c r="C230" s="263" t="s">
        <v>158</v>
      </c>
      <c r="D230" s="178">
        <v>20</v>
      </c>
      <c r="E230" s="178">
        <v>20</v>
      </c>
      <c r="F230" s="178"/>
    </row>
    <row r="231" spans="1:12" x14ac:dyDescent="0.25">
      <c r="B231" s="268" t="s">
        <v>46</v>
      </c>
      <c r="C231" s="263" t="s">
        <v>252</v>
      </c>
      <c r="D231" s="178">
        <v>15</v>
      </c>
      <c r="E231" s="178">
        <v>18</v>
      </c>
      <c r="F231" s="178"/>
    </row>
    <row r="233" spans="1:12" ht="20.25" thickBot="1" x14ac:dyDescent="0.35">
      <c r="A233" s="225" t="s">
        <v>18</v>
      </c>
      <c r="B233" s="532" t="s">
        <v>54</v>
      </c>
      <c r="C233" s="263" t="s">
        <v>145</v>
      </c>
      <c r="D233" s="178">
        <v>7</v>
      </c>
      <c r="E233" s="178">
        <v>3</v>
      </c>
      <c r="F233" s="178"/>
      <c r="L233" s="231" t="s">
        <v>274</v>
      </c>
    </row>
    <row r="234" spans="1:12" ht="15.75" thickTop="1" x14ac:dyDescent="0.25">
      <c r="B234" s="532"/>
      <c r="C234" s="263" t="s">
        <v>146</v>
      </c>
      <c r="D234" s="178">
        <v>8</v>
      </c>
      <c r="E234" s="178">
        <v>8</v>
      </c>
    </row>
    <row r="235" spans="1:12" x14ac:dyDescent="0.25">
      <c r="B235" s="532"/>
      <c r="C235" s="263" t="s">
        <v>147</v>
      </c>
      <c r="D235" s="178">
        <v>4</v>
      </c>
      <c r="E235" s="178">
        <v>3</v>
      </c>
    </row>
    <row r="236" spans="1:12" x14ac:dyDescent="0.25">
      <c r="B236" s="532"/>
      <c r="C236" s="263" t="s">
        <v>148</v>
      </c>
      <c r="D236" s="178">
        <v>0</v>
      </c>
      <c r="E236" s="178">
        <v>6</v>
      </c>
    </row>
    <row r="237" spans="1:12" x14ac:dyDescent="0.25">
      <c r="B237" s="532"/>
      <c r="C237" s="263" t="s">
        <v>149</v>
      </c>
      <c r="D237" s="178">
        <v>4</v>
      </c>
      <c r="E237" s="178">
        <v>10</v>
      </c>
      <c r="F237" s="178"/>
    </row>
    <row r="238" spans="1:12" x14ac:dyDescent="0.25">
      <c r="B238" s="532"/>
      <c r="C238" s="299" t="s">
        <v>140</v>
      </c>
      <c r="D238" s="290">
        <f>SUM(D233:D237)</f>
        <v>23</v>
      </c>
      <c r="E238" s="290">
        <f>SUM(E233:E237)</f>
        <v>30</v>
      </c>
    </row>
    <row r="239" spans="1:12" x14ac:dyDescent="0.25">
      <c r="B239" s="532" t="s">
        <v>53</v>
      </c>
      <c r="C239" s="263" t="s">
        <v>150</v>
      </c>
      <c r="D239" s="178">
        <v>7</v>
      </c>
      <c r="E239" s="178">
        <v>11</v>
      </c>
    </row>
    <row r="240" spans="1:12" x14ac:dyDescent="0.25">
      <c r="B240" s="532"/>
      <c r="C240" s="263" t="s">
        <v>151</v>
      </c>
      <c r="D240" s="178">
        <v>10</v>
      </c>
      <c r="E240" s="178">
        <v>13</v>
      </c>
      <c r="F240" s="178"/>
    </row>
    <row r="241" spans="1:12" x14ac:dyDescent="0.25">
      <c r="B241" s="532"/>
      <c r="C241" s="299" t="s">
        <v>140</v>
      </c>
      <c r="D241" s="290">
        <f>SUM(D239:D240)</f>
        <v>17</v>
      </c>
      <c r="E241" s="290">
        <f>SUM(E239:E240)</f>
        <v>24</v>
      </c>
    </row>
    <row r="242" spans="1:12" x14ac:dyDescent="0.25">
      <c r="B242" s="532" t="s">
        <v>52</v>
      </c>
      <c r="C242" s="263" t="s">
        <v>152</v>
      </c>
      <c r="D242" s="178">
        <v>25</v>
      </c>
      <c r="E242" s="178">
        <v>11</v>
      </c>
      <c r="F242" s="178"/>
    </row>
    <row r="243" spans="1:12" x14ac:dyDescent="0.25">
      <c r="B243" s="532"/>
      <c r="C243" s="263" t="s">
        <v>153</v>
      </c>
      <c r="D243" s="178">
        <v>17</v>
      </c>
      <c r="E243" s="178">
        <v>26</v>
      </c>
      <c r="F243" s="178"/>
    </row>
    <row r="244" spans="1:12" x14ac:dyDescent="0.25">
      <c r="B244" s="532"/>
      <c r="C244" s="299" t="s">
        <v>140</v>
      </c>
      <c r="D244" s="290">
        <f>SUM(D242:D243)</f>
        <v>42</v>
      </c>
      <c r="E244" s="290">
        <f>SUM(E242:E243)</f>
        <v>37</v>
      </c>
    </row>
    <row r="245" spans="1:12" x14ac:dyDescent="0.25">
      <c r="B245" s="268" t="s">
        <v>51</v>
      </c>
      <c r="C245" s="263" t="s">
        <v>154</v>
      </c>
      <c r="D245" s="178">
        <v>23</v>
      </c>
      <c r="E245" s="178">
        <v>20</v>
      </c>
      <c r="F245" s="178"/>
    </row>
    <row r="246" spans="1:12" x14ac:dyDescent="0.25">
      <c r="B246" s="268" t="s">
        <v>50</v>
      </c>
      <c r="C246" s="263" t="s">
        <v>155</v>
      </c>
      <c r="D246" s="178">
        <v>20</v>
      </c>
      <c r="E246" s="178">
        <v>27</v>
      </c>
      <c r="F246" s="178"/>
    </row>
    <row r="247" spans="1:12" x14ac:dyDescent="0.25">
      <c r="B247" s="268" t="s">
        <v>49</v>
      </c>
      <c r="C247" s="263" t="s">
        <v>156</v>
      </c>
      <c r="D247" s="178">
        <v>28</v>
      </c>
      <c r="E247" s="178">
        <v>22</v>
      </c>
      <c r="F247" s="178"/>
    </row>
    <row r="248" spans="1:12" x14ac:dyDescent="0.25">
      <c r="B248" s="268" t="s">
        <v>48</v>
      </c>
      <c r="C248" s="263" t="s">
        <v>157</v>
      </c>
      <c r="D248" s="178">
        <v>31</v>
      </c>
      <c r="E248" s="178">
        <v>26</v>
      </c>
      <c r="F248" s="178"/>
    </row>
    <row r="249" spans="1:12" x14ac:dyDescent="0.25">
      <c r="B249" s="268" t="s">
        <v>47</v>
      </c>
      <c r="C249" s="263" t="s">
        <v>158</v>
      </c>
      <c r="D249" s="178">
        <v>25</v>
      </c>
      <c r="E249" s="178">
        <v>27</v>
      </c>
    </row>
    <row r="250" spans="1:12" x14ac:dyDescent="0.25">
      <c r="B250" s="268" t="s">
        <v>46</v>
      </c>
      <c r="C250" s="263" t="s">
        <v>252</v>
      </c>
      <c r="D250" s="178">
        <v>19</v>
      </c>
      <c r="E250" s="178">
        <v>24</v>
      </c>
    </row>
    <row r="252" spans="1:12" ht="20.25" thickBot="1" x14ac:dyDescent="0.35">
      <c r="A252" s="225" t="s">
        <v>15</v>
      </c>
      <c r="B252" s="532" t="s">
        <v>54</v>
      </c>
      <c r="C252" s="263" t="s">
        <v>145</v>
      </c>
      <c r="D252" s="178">
        <v>12</v>
      </c>
      <c r="E252" s="178">
        <v>11</v>
      </c>
      <c r="F252" s="178"/>
      <c r="L252" s="231" t="s">
        <v>274</v>
      </c>
    </row>
    <row r="253" spans="1:12" ht="15.75" thickTop="1" x14ac:dyDescent="0.25">
      <c r="B253" s="532"/>
      <c r="C253" s="263" t="s">
        <v>146</v>
      </c>
      <c r="D253" s="178">
        <v>14</v>
      </c>
      <c r="E253" s="178">
        <v>8</v>
      </c>
      <c r="F253" s="224"/>
    </row>
    <row r="254" spans="1:12" x14ac:dyDescent="0.25">
      <c r="B254" s="532"/>
      <c r="C254" s="263" t="s">
        <v>147</v>
      </c>
      <c r="D254" s="178">
        <v>5</v>
      </c>
      <c r="E254" s="178">
        <v>4</v>
      </c>
      <c r="F254" s="224"/>
    </row>
    <row r="255" spans="1:12" x14ac:dyDescent="0.25">
      <c r="B255" s="532"/>
      <c r="C255" s="263" t="s">
        <v>148</v>
      </c>
      <c r="D255" s="178">
        <v>5</v>
      </c>
      <c r="E255" s="178">
        <v>6</v>
      </c>
      <c r="F255" s="224"/>
    </row>
    <row r="256" spans="1:12" x14ac:dyDescent="0.25">
      <c r="B256" s="532"/>
      <c r="C256" s="263" t="s">
        <v>149</v>
      </c>
      <c r="D256" s="178">
        <v>6</v>
      </c>
      <c r="E256" s="178">
        <v>5</v>
      </c>
      <c r="F256" s="178"/>
    </row>
    <row r="257" spans="2:6" x14ac:dyDescent="0.25">
      <c r="B257" s="532"/>
      <c r="C257" s="299" t="s">
        <v>140</v>
      </c>
      <c r="D257" s="290">
        <f>SUM(D252:D256)</f>
        <v>42</v>
      </c>
      <c r="E257" s="290">
        <f>SUM(E252:E256)</f>
        <v>34</v>
      </c>
      <c r="F257" s="224"/>
    </row>
    <row r="258" spans="2:6" x14ac:dyDescent="0.25">
      <c r="B258" s="532" t="s">
        <v>53</v>
      </c>
      <c r="C258" s="263" t="s">
        <v>150</v>
      </c>
      <c r="D258" s="178">
        <v>11</v>
      </c>
      <c r="E258" s="178">
        <v>9</v>
      </c>
      <c r="F258" s="224"/>
    </row>
    <row r="259" spans="2:6" x14ac:dyDescent="0.25">
      <c r="B259" s="532"/>
      <c r="C259" s="263" t="s">
        <v>151</v>
      </c>
      <c r="D259" s="178">
        <v>10</v>
      </c>
      <c r="E259" s="178">
        <v>5</v>
      </c>
      <c r="F259" s="178"/>
    </row>
    <row r="260" spans="2:6" x14ac:dyDescent="0.25">
      <c r="B260" s="532"/>
      <c r="C260" s="299" t="s">
        <v>140</v>
      </c>
      <c r="D260" s="290">
        <f>SUM(D258:D259)</f>
        <v>21</v>
      </c>
      <c r="E260" s="290">
        <f>SUM(E258:E259)</f>
        <v>14</v>
      </c>
      <c r="F260" s="224"/>
    </row>
    <row r="261" spans="2:6" x14ac:dyDescent="0.25">
      <c r="B261" s="532" t="s">
        <v>52</v>
      </c>
      <c r="C261" s="263" t="s">
        <v>152</v>
      </c>
      <c r="D261" s="178">
        <v>4</v>
      </c>
      <c r="E261" s="178">
        <v>17</v>
      </c>
      <c r="F261" s="178"/>
    </row>
    <row r="262" spans="2:6" x14ac:dyDescent="0.25">
      <c r="B262" s="532"/>
      <c r="C262" s="263" t="s">
        <v>153</v>
      </c>
      <c r="D262" s="178">
        <v>14</v>
      </c>
      <c r="E262" s="178">
        <v>10</v>
      </c>
      <c r="F262" s="178"/>
    </row>
    <row r="263" spans="2:6" x14ac:dyDescent="0.25">
      <c r="B263" s="532"/>
      <c r="C263" s="299" t="s">
        <v>140</v>
      </c>
      <c r="D263" s="290">
        <f>SUM(D261:D262)</f>
        <v>18</v>
      </c>
      <c r="E263" s="290">
        <f>SUM(E261:E262)</f>
        <v>27</v>
      </c>
      <c r="F263" s="224"/>
    </row>
    <row r="264" spans="2:6" x14ac:dyDescent="0.25">
      <c r="B264" s="268" t="s">
        <v>51</v>
      </c>
      <c r="C264" s="263" t="s">
        <v>154</v>
      </c>
      <c r="D264" s="178">
        <v>21</v>
      </c>
      <c r="E264" s="178">
        <v>14</v>
      </c>
      <c r="F264" s="178"/>
    </row>
    <row r="265" spans="2:6" x14ac:dyDescent="0.25">
      <c r="B265" s="268" t="s">
        <v>50</v>
      </c>
      <c r="C265" s="263" t="s">
        <v>155</v>
      </c>
      <c r="D265" s="178">
        <v>19</v>
      </c>
      <c r="E265" s="178">
        <v>21</v>
      </c>
      <c r="F265" s="178"/>
    </row>
    <row r="266" spans="2:6" x14ac:dyDescent="0.25">
      <c r="B266" s="268" t="s">
        <v>49</v>
      </c>
      <c r="C266" s="263" t="s">
        <v>156</v>
      </c>
      <c r="D266" s="178">
        <v>13</v>
      </c>
      <c r="E266" s="178">
        <v>16</v>
      </c>
      <c r="F266" s="178"/>
    </row>
    <row r="267" spans="2:6" x14ac:dyDescent="0.25">
      <c r="B267" s="268" t="s">
        <v>48</v>
      </c>
      <c r="C267" s="263" t="s">
        <v>157</v>
      </c>
      <c r="D267" s="178">
        <v>10</v>
      </c>
      <c r="E267" s="178">
        <v>13</v>
      </c>
      <c r="F267" s="178"/>
    </row>
    <row r="268" spans="2:6" x14ac:dyDescent="0.25">
      <c r="B268" s="268" t="s">
        <v>47</v>
      </c>
      <c r="C268" s="263" t="s">
        <v>158</v>
      </c>
      <c r="D268" s="178">
        <v>8</v>
      </c>
      <c r="E268" s="178">
        <v>9</v>
      </c>
      <c r="F268" s="178"/>
    </row>
    <row r="269" spans="2:6" x14ac:dyDescent="0.25">
      <c r="B269" s="268" t="s">
        <v>46</v>
      </c>
      <c r="C269" s="263" t="s">
        <v>252</v>
      </c>
      <c r="D269" s="178">
        <v>3</v>
      </c>
      <c r="E269" s="178">
        <v>3</v>
      </c>
      <c r="F269" s="178"/>
    </row>
  </sheetData>
  <mergeCells count="43">
    <mergeCell ref="B4:B9"/>
    <mergeCell ref="B10:B12"/>
    <mergeCell ref="B13:B15"/>
    <mergeCell ref="B29:B31"/>
    <mergeCell ref="B32:B34"/>
    <mergeCell ref="B23:B28"/>
    <mergeCell ref="B43:B48"/>
    <mergeCell ref="B49:B51"/>
    <mergeCell ref="B52:B54"/>
    <mergeCell ref="B71:B73"/>
    <mergeCell ref="B62:B67"/>
    <mergeCell ref="B81:B86"/>
    <mergeCell ref="B87:B89"/>
    <mergeCell ref="B90:B92"/>
    <mergeCell ref="B68:B70"/>
    <mergeCell ref="B109:B111"/>
    <mergeCell ref="B100:B105"/>
    <mergeCell ref="B119:B124"/>
    <mergeCell ref="B125:B127"/>
    <mergeCell ref="B128:B130"/>
    <mergeCell ref="B106:B108"/>
    <mergeCell ref="B138:B143"/>
    <mergeCell ref="B157:B162"/>
    <mergeCell ref="B163:B165"/>
    <mergeCell ref="B166:B168"/>
    <mergeCell ref="B182:B184"/>
    <mergeCell ref="B144:B146"/>
    <mergeCell ref="B258:B260"/>
    <mergeCell ref="B261:B263"/>
    <mergeCell ref="D2:K2"/>
    <mergeCell ref="B220:B222"/>
    <mergeCell ref="B223:B225"/>
    <mergeCell ref="B242:B244"/>
    <mergeCell ref="B233:B238"/>
    <mergeCell ref="B239:B241"/>
    <mergeCell ref="B252:B257"/>
    <mergeCell ref="B185:B187"/>
    <mergeCell ref="B176:B181"/>
    <mergeCell ref="B195:B200"/>
    <mergeCell ref="B201:B203"/>
    <mergeCell ref="B204:B206"/>
    <mergeCell ref="B214:B219"/>
    <mergeCell ref="B147:B149"/>
  </mergeCells>
  <hyperlinks>
    <hyperlink ref="A1" location="Introduction!A1" display="Contents"/>
    <hyperlink ref="L4" r:id="rId1"/>
    <hyperlink ref="L23" r:id="rId2"/>
    <hyperlink ref="L43" r:id="rId3"/>
    <hyperlink ref="L62" r:id="rId4"/>
    <hyperlink ref="L81" r:id="rId5"/>
    <hyperlink ref="L100" r:id="rId6"/>
    <hyperlink ref="L119" r:id="rId7"/>
    <hyperlink ref="L138" r:id="rId8"/>
    <hyperlink ref="L157" r:id="rId9"/>
    <hyperlink ref="L176" r:id="rId10"/>
    <hyperlink ref="L195" r:id="rId11"/>
    <hyperlink ref="L214" r:id="rId12"/>
    <hyperlink ref="L233" r:id="rId13"/>
    <hyperlink ref="L252" r:id="rId1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topLeftCell="A2" workbookViewId="0">
      <selection activeCell="G3" sqref="G3:J12"/>
    </sheetView>
  </sheetViews>
  <sheetFormatPr defaultRowHeight="15" x14ac:dyDescent="0.25"/>
  <cols>
    <col min="1" max="1" width="29.140625" style="224" customWidth="1"/>
    <col min="2" max="2" width="13.42578125" customWidth="1"/>
    <col min="3" max="3" width="17" style="230" customWidth="1"/>
    <col min="4" max="4" width="12.28515625" style="230" customWidth="1"/>
    <col min="5" max="5" width="20" style="230" customWidth="1"/>
    <col min="6" max="6" width="9.140625" style="230"/>
  </cols>
  <sheetData>
    <row r="1" spans="1:10" x14ac:dyDescent="0.25">
      <c r="A1" s="283" t="s">
        <v>119</v>
      </c>
    </row>
    <row r="2" spans="1:10" ht="39.75" thickBot="1" x14ac:dyDescent="0.3">
      <c r="A2" s="336" t="s">
        <v>338</v>
      </c>
      <c r="B2" s="549" t="s">
        <v>341</v>
      </c>
      <c r="C2" s="550"/>
      <c r="D2" s="550"/>
      <c r="E2" s="550"/>
      <c r="F2" s="550"/>
      <c r="G2" s="550"/>
      <c r="H2" s="550"/>
      <c r="I2" s="550"/>
      <c r="J2" s="550"/>
    </row>
    <row r="3" spans="1:10" s="287" customFormat="1" ht="53.25" thickTop="1" thickBot="1" x14ac:dyDescent="0.35">
      <c r="A3" s="539" t="s">
        <v>301</v>
      </c>
      <c r="B3" s="536" t="s">
        <v>325</v>
      </c>
      <c r="C3" s="548" t="s">
        <v>337</v>
      </c>
      <c r="D3" s="543" t="s">
        <v>335</v>
      </c>
      <c r="E3" s="544"/>
      <c r="F3" s="544"/>
      <c r="G3" s="537" t="s">
        <v>336</v>
      </c>
      <c r="H3" s="538"/>
      <c r="I3" s="538"/>
      <c r="J3" s="538"/>
    </row>
    <row r="4" spans="1:10" s="540" customFormat="1" ht="31.5" thickTop="1" thickBot="1" x14ac:dyDescent="0.3">
      <c r="A4" s="302"/>
      <c r="B4" s="540" t="s">
        <v>300</v>
      </c>
      <c r="C4" s="547" t="s">
        <v>340</v>
      </c>
      <c r="D4" s="542" t="s">
        <v>333</v>
      </c>
      <c r="E4" s="545" t="s">
        <v>339</v>
      </c>
      <c r="F4" s="546" t="s">
        <v>140</v>
      </c>
      <c r="G4" s="541" t="s">
        <v>330</v>
      </c>
      <c r="H4" s="541" t="s">
        <v>331</v>
      </c>
      <c r="I4" s="541" t="s">
        <v>332</v>
      </c>
      <c r="J4" s="540" t="s">
        <v>334</v>
      </c>
    </row>
    <row r="5" spans="1:10" x14ac:dyDescent="0.25">
      <c r="A5" s="310" t="s">
        <v>1</v>
      </c>
      <c r="B5" s="230">
        <f>Summary!D4</f>
        <v>2704</v>
      </c>
      <c r="C5" s="230">
        <f>B5*2</f>
        <v>5408</v>
      </c>
      <c r="D5" s="230">
        <f>'Vital Stats'!D29</f>
        <v>86644</v>
      </c>
      <c r="E5" s="230">
        <f>'Vital Stats'!D30</f>
        <v>5212</v>
      </c>
      <c r="F5" s="230">
        <f>D5+E5</f>
        <v>91856</v>
      </c>
      <c r="G5" s="257">
        <f>C5/F5</f>
        <v>5.8874760494687338E-2</v>
      </c>
      <c r="H5" s="257">
        <f>(C5/F5)/2</f>
        <v>2.9437380247343669E-2</v>
      </c>
      <c r="I5" s="257">
        <f>(C5/F5)/3</f>
        <v>1.9624920164895778E-2</v>
      </c>
      <c r="J5" s="257">
        <f>(C5/F5)/4</f>
        <v>1.4718690123671834E-2</v>
      </c>
    </row>
    <row r="6" spans="1:10" x14ac:dyDescent="0.25">
      <c r="A6" s="310" t="s">
        <v>7</v>
      </c>
      <c r="B6" s="230">
        <f>Summary!D5</f>
        <v>677</v>
      </c>
      <c r="C6" s="230">
        <f t="shared" ref="C6:C12" si="0">B6*2</f>
        <v>1354</v>
      </c>
      <c r="D6" s="230">
        <f>'Vital Stats'!D90</f>
        <v>12594</v>
      </c>
      <c r="E6" s="230">
        <f>'Vital Stats'!D91</f>
        <v>418</v>
      </c>
      <c r="F6" s="230">
        <f t="shared" ref="F6:F12" si="1">D6+E6</f>
        <v>13012</v>
      </c>
      <c r="G6" s="257">
        <f t="shared" ref="G6:G12" si="2">C6/F6</f>
        <v>0.10405779280664003</v>
      </c>
      <c r="H6" s="257">
        <f t="shared" ref="H6:H12" si="3">(C6/F6)/2</f>
        <v>5.2028896403320014E-2</v>
      </c>
      <c r="I6" s="257">
        <f t="shared" ref="I6:I12" si="4">(C6/F6)/3</f>
        <v>3.4685930935546679E-2</v>
      </c>
      <c r="J6" s="257">
        <f t="shared" ref="J6:J12" si="5">(C6/F6)/4</f>
        <v>2.6014448201660007E-2</v>
      </c>
    </row>
    <row r="7" spans="1:10" x14ac:dyDescent="0.25">
      <c r="A7" s="310" t="s">
        <v>8</v>
      </c>
      <c r="B7" s="230">
        <f>Summary!D6</f>
        <v>204</v>
      </c>
      <c r="C7" s="230">
        <f t="shared" si="0"/>
        <v>408</v>
      </c>
      <c r="D7" s="230">
        <f>'Vital Stats'!D151</f>
        <v>11119</v>
      </c>
      <c r="E7" s="230">
        <f>'Vital Stats'!D152</f>
        <v>481</v>
      </c>
      <c r="F7" s="230">
        <f t="shared" si="1"/>
        <v>11600</v>
      </c>
      <c r="G7" s="257">
        <f t="shared" si="2"/>
        <v>3.5172413793103451E-2</v>
      </c>
      <c r="H7" s="257">
        <f t="shared" si="3"/>
        <v>1.7586206896551725E-2</v>
      </c>
      <c r="I7" s="257">
        <f t="shared" si="4"/>
        <v>1.1724137931034483E-2</v>
      </c>
      <c r="J7" s="257">
        <f t="shared" si="5"/>
        <v>8.7931034482758626E-3</v>
      </c>
    </row>
    <row r="8" spans="1:10" x14ac:dyDescent="0.25">
      <c r="A8" s="310" t="s">
        <v>9</v>
      </c>
      <c r="B8" s="230">
        <f>Summary!D7</f>
        <v>57</v>
      </c>
      <c r="C8" s="230">
        <f t="shared" si="0"/>
        <v>114</v>
      </c>
      <c r="D8" s="230">
        <f>'Vital Stats'!D212</f>
        <v>2480</v>
      </c>
      <c r="E8" s="230">
        <f>'Vital Stats'!D213</f>
        <v>216</v>
      </c>
      <c r="F8" s="230">
        <f t="shared" si="1"/>
        <v>2696</v>
      </c>
      <c r="G8" s="257">
        <f t="shared" si="2"/>
        <v>4.2284866468842733E-2</v>
      </c>
      <c r="H8" s="257">
        <f t="shared" si="3"/>
        <v>2.1142433234421366E-2</v>
      </c>
      <c r="I8" s="257">
        <f t="shared" si="4"/>
        <v>1.4094955489614244E-2</v>
      </c>
      <c r="J8" s="257">
        <f t="shared" si="5"/>
        <v>1.0571216617210683E-2</v>
      </c>
    </row>
    <row r="9" spans="1:10" x14ac:dyDescent="0.25">
      <c r="A9" s="310" t="s">
        <v>10</v>
      </c>
      <c r="B9" s="230">
        <f>Summary!D8</f>
        <v>63</v>
      </c>
      <c r="C9" s="230">
        <f t="shared" si="0"/>
        <v>126</v>
      </c>
      <c r="D9" s="230">
        <f>'Vital Stats'!D273</f>
        <v>2824</v>
      </c>
      <c r="E9" s="230">
        <f>'Vital Stats'!D274</f>
        <v>178</v>
      </c>
      <c r="F9" s="230">
        <f t="shared" si="1"/>
        <v>3002</v>
      </c>
      <c r="G9" s="257">
        <f t="shared" si="2"/>
        <v>4.197201865423051E-2</v>
      </c>
      <c r="H9" s="257">
        <f t="shared" si="3"/>
        <v>2.0986009327115255E-2</v>
      </c>
      <c r="I9" s="257">
        <f t="shared" si="4"/>
        <v>1.3990672884743503E-2</v>
      </c>
      <c r="J9" s="257">
        <f t="shared" si="5"/>
        <v>1.0493004663557627E-2</v>
      </c>
    </row>
    <row r="10" spans="1:10" x14ac:dyDescent="0.25">
      <c r="A10" s="310" t="s">
        <v>11</v>
      </c>
      <c r="B10" s="230">
        <f>Summary!D9</f>
        <v>839</v>
      </c>
      <c r="C10" s="230">
        <f t="shared" si="0"/>
        <v>1678</v>
      </c>
      <c r="D10" s="230">
        <f>'Vital Stats'!D334</f>
        <v>32978</v>
      </c>
      <c r="E10" s="230">
        <f>'Vital Stats'!D335</f>
        <v>3011</v>
      </c>
      <c r="F10" s="230">
        <f t="shared" si="1"/>
        <v>35989</v>
      </c>
      <c r="G10" s="257">
        <f t="shared" si="2"/>
        <v>4.6625357748200841E-2</v>
      </c>
      <c r="H10" s="257">
        <f t="shared" si="3"/>
        <v>2.331267887410042E-2</v>
      </c>
      <c r="I10" s="257">
        <f t="shared" si="4"/>
        <v>1.5541785916066947E-2</v>
      </c>
      <c r="J10" s="257">
        <f t="shared" si="5"/>
        <v>1.165633943705021E-2</v>
      </c>
    </row>
    <row r="11" spans="1:10" x14ac:dyDescent="0.25">
      <c r="A11" s="310" t="s">
        <v>0</v>
      </c>
      <c r="B11" s="230">
        <f>Summary!D10</f>
        <v>757</v>
      </c>
      <c r="C11" s="230">
        <f t="shared" si="0"/>
        <v>1514</v>
      </c>
      <c r="D11" s="230">
        <f>'Vital Stats'!D395</f>
        <v>20948</v>
      </c>
      <c r="E11" s="230">
        <f>'Vital Stats'!D396</f>
        <v>431</v>
      </c>
      <c r="F11" s="535">
        <f>D11</f>
        <v>20948</v>
      </c>
      <c r="G11" s="257">
        <f t="shared" ref="G11" si="6">C11/F11</f>
        <v>7.2274202787855638E-2</v>
      </c>
      <c r="H11" s="257">
        <f t="shared" ref="H11" si="7">(C11/F11)/2</f>
        <v>3.6137101393927819E-2</v>
      </c>
      <c r="I11" s="257">
        <f t="shared" ref="I11" si="8">(C11/F11)/3</f>
        <v>2.4091400929285214E-2</v>
      </c>
      <c r="J11" s="257">
        <f t="shared" ref="J11" si="9">(C11/F11)/4</f>
        <v>1.8068550696963909E-2</v>
      </c>
    </row>
    <row r="12" spans="1:10" x14ac:dyDescent="0.25">
      <c r="A12" s="311" t="s">
        <v>135</v>
      </c>
      <c r="B12" s="230">
        <f>Summary!D11</f>
        <v>121</v>
      </c>
      <c r="C12" s="230">
        <f t="shared" si="0"/>
        <v>242</v>
      </c>
      <c r="D12" s="230">
        <f>'Vital Stats'!D456</f>
        <v>5919.3024229999992</v>
      </c>
      <c r="E12" s="230">
        <f>'Vital Stats'!D457</f>
        <v>477</v>
      </c>
      <c r="F12" s="230">
        <f t="shared" si="1"/>
        <v>6396.3024229999992</v>
      </c>
      <c r="G12" s="257">
        <f t="shared" si="2"/>
        <v>3.7834358664751336E-2</v>
      </c>
      <c r="H12" s="257">
        <f t="shared" si="3"/>
        <v>1.8917179332375668E-2</v>
      </c>
      <c r="I12" s="257">
        <f t="shared" si="4"/>
        <v>1.2611452888250446E-2</v>
      </c>
      <c r="J12" s="257">
        <f t="shared" si="5"/>
        <v>9.4585896661878339E-3</v>
      </c>
    </row>
    <row r="13" spans="1:10" x14ac:dyDescent="0.25">
      <c r="A13" s="310" t="s">
        <v>12</v>
      </c>
      <c r="B13" s="535"/>
    </row>
    <row r="14" spans="1:10" x14ac:dyDescent="0.25">
      <c r="A14" s="310" t="s">
        <v>16</v>
      </c>
      <c r="B14" s="535"/>
    </row>
    <row r="15" spans="1:10" x14ac:dyDescent="0.25">
      <c r="A15" s="310" t="s">
        <v>13</v>
      </c>
      <c r="B15" s="535"/>
    </row>
    <row r="16" spans="1:10" x14ac:dyDescent="0.25">
      <c r="A16" s="310" t="s">
        <v>17</v>
      </c>
      <c r="B16" s="535"/>
    </row>
    <row r="17" spans="1:2" x14ac:dyDescent="0.25">
      <c r="A17" s="311" t="s">
        <v>40</v>
      </c>
      <c r="B17" s="535"/>
    </row>
    <row r="18" spans="1:2" x14ac:dyDescent="0.25">
      <c r="A18" s="310" t="s">
        <v>14</v>
      </c>
      <c r="B18" s="535"/>
    </row>
    <row r="19" spans="1:2" x14ac:dyDescent="0.25">
      <c r="A19" s="310" t="s">
        <v>15</v>
      </c>
      <c r="B19" s="535"/>
    </row>
    <row r="20" spans="1:2" x14ac:dyDescent="0.25">
      <c r="A20" s="310" t="s">
        <v>18</v>
      </c>
      <c r="B20" s="535"/>
    </row>
  </sheetData>
  <mergeCells count="3">
    <mergeCell ref="D3:F3"/>
    <mergeCell ref="G3:J3"/>
    <mergeCell ref="B2:J2"/>
  </mergeCells>
  <dataValidations count="4">
    <dataValidation allowBlank="1" showInputMessage="1" showErrorMessage="1" promptTitle="Note" prompt="Only physicians may provide euthanasia in Quebec" sqref="F11"/>
    <dataValidation allowBlank="1" showInputMessage="1" showErrorMessage="1" promptTitle="Note" prompt="EAS data for individual Atlantic provinces and for all territories have been suppressed." sqref="B13:B20"/>
    <dataValidation allowBlank="1" showInputMessage="1" showErrorMessage="1" promptTitle="Note" prompt="Assuming only 2 participate, and each participates only once  annually. " sqref="C4"/>
    <dataValidation allowBlank="1" showInputMessage="1" showErrorMessage="1" promptTitle="Note" prompt="The law requires each EAS candidate to be assessed by 2 practitioners, but others may be consulted. Thus, a minimum of 2 practitioners is legally required in each case." sqref="C3"/>
  </dataValidations>
  <hyperlinks>
    <hyperlink ref="A1" location="Introduction!A1" display="Contents"/>
  </hyperlink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workbookViewId="0">
      <pane xSplit="1" ySplit="3" topLeftCell="I4" activePane="bottomRight" state="frozen"/>
      <selection pane="topRight" activeCell="B1" sqref="B1"/>
      <selection pane="bottomLeft" activeCell="A4" sqref="A4"/>
      <selection pane="bottomRight" activeCell="C16" sqref="C16"/>
    </sheetView>
  </sheetViews>
  <sheetFormatPr defaultRowHeight="15" x14ac:dyDescent="0.25"/>
  <cols>
    <col min="1" max="1" width="28.42578125" style="224" customWidth="1"/>
    <col min="2" max="2" width="7.42578125" style="224" customWidth="1"/>
    <col min="3" max="3" width="13.140625" customWidth="1"/>
    <col min="4" max="4" width="10.28515625" customWidth="1"/>
    <col min="5" max="5" width="16.42578125" customWidth="1"/>
    <col min="6" max="6" width="18.140625" customWidth="1"/>
    <col min="7" max="7" width="12.42578125" customWidth="1"/>
    <col min="8" max="8" width="14.85546875" customWidth="1"/>
    <col min="9" max="9" width="14.7109375" customWidth="1"/>
    <col min="10" max="10" width="9.140625" style="107"/>
    <col min="11" max="11" width="8.140625" style="229" customWidth="1"/>
    <col min="12" max="12" width="11" style="229" customWidth="1"/>
    <col min="13" max="13" width="10.28515625" customWidth="1"/>
    <col min="14" max="14" width="16.5703125" customWidth="1"/>
    <col min="15" max="15" width="19.5703125" customWidth="1"/>
    <col min="16" max="16" width="12.85546875" customWidth="1"/>
    <col min="17" max="17" width="15.85546875" customWidth="1"/>
    <col min="18" max="18" width="13.42578125" customWidth="1"/>
    <col min="19" max="19" width="9.140625" style="107"/>
  </cols>
  <sheetData>
    <row r="1" spans="1:19" x14ac:dyDescent="0.25">
      <c r="A1" s="283" t="s">
        <v>119</v>
      </c>
      <c r="F1" s="327"/>
    </row>
    <row r="2" spans="1:19" s="224" customFormat="1" ht="20.25" thickBot="1" x14ac:dyDescent="0.35">
      <c r="A2" s="336" t="s">
        <v>307</v>
      </c>
      <c r="B2" s="393" t="s">
        <v>310</v>
      </c>
      <c r="C2" s="394"/>
      <c r="D2" s="394"/>
      <c r="E2" s="394"/>
      <c r="F2" s="394"/>
      <c r="G2" s="394"/>
      <c r="H2" s="394"/>
      <c r="I2" s="394"/>
      <c r="J2" s="395"/>
      <c r="K2" s="329"/>
      <c r="L2" s="329"/>
      <c r="M2" s="393" t="s">
        <v>311</v>
      </c>
      <c r="N2" s="394"/>
      <c r="O2" s="394"/>
      <c r="P2" s="394"/>
      <c r="Q2" s="394"/>
      <c r="R2" s="394"/>
      <c r="S2" s="395"/>
    </row>
    <row r="3" spans="1:19" s="344" customFormat="1" ht="32.25" customHeight="1" thickTop="1" thickBot="1" x14ac:dyDescent="0.3">
      <c r="B3" s="345" t="s">
        <v>312</v>
      </c>
      <c r="C3" s="346" t="s">
        <v>314</v>
      </c>
      <c r="D3" s="346" t="s">
        <v>315</v>
      </c>
      <c r="E3" s="345" t="s">
        <v>308</v>
      </c>
      <c r="F3" s="345" t="s">
        <v>316</v>
      </c>
      <c r="G3" s="345" t="s">
        <v>306</v>
      </c>
      <c r="H3" s="345" t="s">
        <v>317</v>
      </c>
      <c r="I3" s="345" t="s">
        <v>309</v>
      </c>
      <c r="J3" s="347" t="s">
        <v>318</v>
      </c>
      <c r="K3" s="348" t="s">
        <v>313</v>
      </c>
      <c r="L3" s="348" t="s">
        <v>319</v>
      </c>
      <c r="M3" s="346" t="s">
        <v>315</v>
      </c>
      <c r="N3" s="345" t="s">
        <v>320</v>
      </c>
      <c r="O3" s="345" t="s">
        <v>305</v>
      </c>
      <c r="P3" s="345" t="s">
        <v>321</v>
      </c>
      <c r="Q3" s="345" t="s">
        <v>317</v>
      </c>
      <c r="R3" s="345" t="s">
        <v>322</v>
      </c>
      <c r="S3" s="347" t="s">
        <v>318</v>
      </c>
    </row>
    <row r="4" spans="1:19" x14ac:dyDescent="0.25">
      <c r="A4" s="310" t="s">
        <v>1</v>
      </c>
      <c r="B4" s="337">
        <f>'Vital Stats'!D36</f>
        <v>7.4000551939027925</v>
      </c>
      <c r="C4" s="342">
        <f>'Vital Stats'!C48</f>
        <v>219.011696289122</v>
      </c>
      <c r="D4" s="342">
        <f>'Vital Stats'!C51</f>
        <v>192.68066588705622</v>
      </c>
      <c r="E4" s="342">
        <f>'Vital Stats'!C54</f>
        <v>37.527533969120086</v>
      </c>
      <c r="F4" s="342">
        <f>'Vital Stats'!C57</f>
        <v>34.043684973979275</v>
      </c>
      <c r="G4" s="342">
        <f>'Vital Stats'!C60</f>
        <v>18.24174350635333</v>
      </c>
      <c r="H4" s="342">
        <f>'Vital Stats'!C63</f>
        <v>5.2</v>
      </c>
      <c r="I4" s="342">
        <f>'Vital Stats'!D44</f>
        <v>1.8</v>
      </c>
      <c r="J4" s="343">
        <f>'Vital Stats'!C40</f>
        <v>11.005418049832722</v>
      </c>
      <c r="K4" s="339">
        <f>'Vital Stats'!D37</f>
        <v>9.7727050948899306E-3</v>
      </c>
      <c r="L4" s="339">
        <f>'Vital Stats'!C49</f>
        <v>0.29595865470617072</v>
      </c>
      <c r="M4" s="340">
        <f>'Vital Stats'!C52</f>
        <v>0.26037655353594324</v>
      </c>
      <c r="N4" s="340">
        <f>'Vital Stats'!C55</f>
        <v>5.071235306665469E-2</v>
      </c>
      <c r="O4" s="340">
        <f>'Vital Stats'!C58</f>
        <v>4.6004498284140369E-2</v>
      </c>
      <c r="P4" s="340">
        <f>'Vital Stats'!C61</f>
        <v>2.4650746782529293E-2</v>
      </c>
      <c r="Q4" s="340">
        <f>'Vital Stats'!C64</f>
        <v>7.1029478356217698E-3</v>
      </c>
      <c r="R4" s="340">
        <f>'Vital Stats'!C45</f>
        <v>2.2903077320339952E-3</v>
      </c>
      <c r="S4" s="341">
        <f>'Vital Stats'!C41</f>
        <v>1.4872030926639048E-2</v>
      </c>
    </row>
    <row r="5" spans="1:19" x14ac:dyDescent="0.25">
      <c r="A5" s="310" t="s">
        <v>7</v>
      </c>
      <c r="B5" s="337">
        <f>'Vital Stats'!D97</f>
        <v>13.754146560285013</v>
      </c>
      <c r="C5" s="294">
        <f>'Vital Stats'!D109</f>
        <v>213.68702144915477</v>
      </c>
      <c r="D5" s="294">
        <f>'Vital Stats'!D112</f>
        <v>148.3294298916409</v>
      </c>
      <c r="E5" s="294">
        <f>'Vital Stats'!D115</f>
        <v>47.458916343908108</v>
      </c>
      <c r="F5" s="294">
        <f>'Vital Stats'!D118</f>
        <v>37.158543661390382</v>
      </c>
      <c r="G5" s="294">
        <f>'Vital Stats'!D121</f>
        <v>20.8</v>
      </c>
      <c r="H5" s="294">
        <f>'Vital Stats'!D124</f>
        <v>5.6073034721398285</v>
      </c>
      <c r="I5" s="294">
        <f>'Vital Stats'!D105</f>
        <v>2.4500000000000002</v>
      </c>
      <c r="J5" s="338">
        <f>'Vital Stats'!D101</f>
        <v>8.6999999999999993</v>
      </c>
      <c r="K5" s="339">
        <f>'Vital Stats'!D98</f>
        <v>1.7593097892466412E-2</v>
      </c>
      <c r="L5" s="339">
        <f>'Vital Stats'!D110</f>
        <v>0.27332969517424183</v>
      </c>
      <c r="M5" s="340">
        <f>'Vital Stats'!D113</f>
        <v>0.18972999662170942</v>
      </c>
      <c r="N5" s="340">
        <f>'Vital Stats'!D116</f>
        <v>6.0705283126737869E-2</v>
      </c>
      <c r="O5" s="340">
        <f>'Vital Stats'!D119</f>
        <v>4.7529949845378242E-2</v>
      </c>
      <c r="P5" s="340">
        <f>'Vital Stats'!D122</f>
        <v>2.6605535614978821E-2</v>
      </c>
      <c r="Q5" s="349">
        <f>'Vital Stats'!D125</f>
        <v>7.1723707803851254E-3</v>
      </c>
      <c r="R5" s="340">
        <f>'Vital Stats'!D106</f>
        <v>3.0664483771211766E-3</v>
      </c>
      <c r="S5" s="341">
        <f>'Vital Stats'!D102</f>
        <v>1.1128276915880564E-2</v>
      </c>
    </row>
    <row r="6" spans="1:19" x14ac:dyDescent="0.25">
      <c r="A6" s="310" t="s">
        <v>8</v>
      </c>
      <c r="B6" s="337">
        <f>'Vital Stats'!D158</f>
        <v>4.8067917139393428</v>
      </c>
      <c r="C6" s="294">
        <f>'Vital Stats'!D170</f>
        <v>158.34137410623717</v>
      </c>
      <c r="D6" s="294">
        <f>'Vital Stats'!D173</f>
        <v>123.39788336225655</v>
      </c>
      <c r="E6" s="294">
        <f>'Vital Stats'!D176</f>
        <v>26.672981471467335</v>
      </c>
      <c r="F6" s="294">
        <f>'Vital Stats'!D179</f>
        <v>27.756865877551697</v>
      </c>
      <c r="G6" s="294">
        <f>'Vital Stats'!D182</f>
        <v>6.9</v>
      </c>
      <c r="H6" s="342">
        <f>'Vital Stats'!C185</f>
        <v>7.1257305363291898</v>
      </c>
      <c r="I6" s="350">
        <f>'Vital Stats'!D166</f>
        <v>2.75</v>
      </c>
      <c r="J6" s="338">
        <f>'Vital Stats'!D162</f>
        <v>13.9</v>
      </c>
      <c r="K6" s="339">
        <f>'Vital Stats'!D160</f>
        <v>0</v>
      </c>
      <c r="L6" s="339">
        <f>'Vital Stats'!D171</f>
        <v>0.26319912266959111</v>
      </c>
      <c r="M6" s="340">
        <f>'Vital Stats'!D174</f>
        <v>0.20511514961616795</v>
      </c>
      <c r="N6" s="340">
        <f>'Vital Stats'!D177</f>
        <v>4.4336518878270406E-2</v>
      </c>
      <c r="O6" s="340">
        <f>'Vital Stats'!D180</f>
        <v>4.6138179539401539E-2</v>
      </c>
      <c r="P6" s="340">
        <f>'Vital Stats'!D183</f>
        <v>1.1469358256305811E-2</v>
      </c>
      <c r="Q6" s="340">
        <f>'Vital Stats'!D186</f>
        <v>0</v>
      </c>
      <c r="R6" s="340">
        <f>'Vital Stats'!D167</f>
        <v>4.6216512611624624E-3</v>
      </c>
      <c r="S6" s="341">
        <f>'Vital Stats'!D163</f>
        <v>2.3104939096036347E-2</v>
      </c>
    </row>
    <row r="7" spans="1:19" x14ac:dyDescent="0.25">
      <c r="A7" s="310" t="s">
        <v>9</v>
      </c>
      <c r="B7" s="337">
        <f>'Vital Stats'!D219</f>
        <v>4.9531535946860483</v>
      </c>
      <c r="C7" s="294">
        <f>'Vital Stats'!D231</f>
        <v>206.38139977858535</v>
      </c>
      <c r="D7" s="294">
        <f>'Vital Stats'!D234</f>
        <v>168.40722221932563</v>
      </c>
      <c r="E7" s="294">
        <f>'Vital Stats'!D237</f>
        <v>40.928690229774183</v>
      </c>
      <c r="F7" s="294">
        <f>'Vital Stats'!D240</f>
        <v>40.146613346402702</v>
      </c>
      <c r="G7" s="294">
        <f>'Vital Stats'!D243</f>
        <v>8.1999999999999993</v>
      </c>
      <c r="H7" s="294">
        <f>'Vital Stats'!D246</f>
        <v>10.862178935715017</v>
      </c>
      <c r="I7" s="294">
        <f>'Vital Stats'!D227</f>
        <v>3.18</v>
      </c>
      <c r="J7" s="338">
        <f>'Vital Stats'!D223</f>
        <v>15.1</v>
      </c>
      <c r="K7" s="339">
        <f>'Vital Stats'!D220</f>
        <v>6.0317460317460322E-3</v>
      </c>
      <c r="L7" s="257">
        <f>'Vital Stats'!D232</f>
        <v>0.25132275132275134</v>
      </c>
      <c r="M7" s="257">
        <f>'Vital Stats'!D235</f>
        <v>0.20507936507936508</v>
      </c>
      <c r="N7" s="257">
        <f>'Vital Stats'!D238</f>
        <v>4.9841269841269839E-2</v>
      </c>
      <c r="O7" s="257">
        <f>'Vital Stats'!D241</f>
        <v>4.8888888888888891E-2</v>
      </c>
      <c r="P7" s="257">
        <f>'Vital Stats'!D244</f>
        <v>9.9856215873015859E-3</v>
      </c>
      <c r="Q7" s="257">
        <f>'Vital Stats'!D247</f>
        <v>1.0793650793650795E-2</v>
      </c>
      <c r="R7" s="257">
        <f>'Vital Stats'!D228</f>
        <v>3.9153439153439152E-3</v>
      </c>
      <c r="S7" s="351">
        <f>'Vital Stats'!D224</f>
        <v>1.8388156825396823E-2</v>
      </c>
    </row>
    <row r="8" spans="1:19" x14ac:dyDescent="0.25">
      <c r="A8" s="310" t="s">
        <v>10</v>
      </c>
      <c r="B8" s="337">
        <f>'Vital Stats'!D280</f>
        <v>4.7177017154462044</v>
      </c>
      <c r="C8" s="294">
        <f>'Vital Stats'!D292</f>
        <v>210.27470503131653</v>
      </c>
      <c r="D8" s="294">
        <f>'Vital Stats'!D295</f>
        <v>163.54699280213509</v>
      </c>
      <c r="E8" s="294">
        <f>'Vital Stats'!D298</f>
        <v>48.075627005023229</v>
      </c>
      <c r="F8" s="294">
        <f>'Vital Stats'!D301</f>
        <v>38.640223574130822</v>
      </c>
      <c r="G8" s="294">
        <f>'Vital Stats'!D304</f>
        <v>8.4</v>
      </c>
      <c r="H8" s="294">
        <f>'Vital Stats'!D307</f>
        <v>5.4665432575805228</v>
      </c>
      <c r="I8" s="294">
        <f>'Vital Stats'!D288</f>
        <v>3.51</v>
      </c>
      <c r="J8" s="338">
        <f>'Vital Stats'!D284</f>
        <v>14.1</v>
      </c>
      <c r="K8" s="339">
        <f>'Vital Stats'!D281</f>
        <v>5.6987788331071916E-3</v>
      </c>
      <c r="L8" s="352">
        <f>'Vital Stats'!D296</f>
        <v>0.19755766621438264</v>
      </c>
      <c r="M8" s="257">
        <f>'Vital Stats'!D299</f>
        <v>5.8073270013568518E-2</v>
      </c>
      <c r="N8" s="257">
        <f>'Vital Stats'!D302</f>
        <v>4.667571234735414E-2</v>
      </c>
      <c r="O8" s="257">
        <f>'Vital Stats'!D305</f>
        <v>1.0146835278154681E-2</v>
      </c>
      <c r="P8" s="257">
        <f>'Vital Stats'!D308</f>
        <v>6.6033469018543641E-3</v>
      </c>
      <c r="Q8" s="257">
        <f>'Vital Stats'!D289</f>
        <v>4.2514699231117146E-3</v>
      </c>
      <c r="R8" s="257">
        <f>'Vital Stats'!D289</f>
        <v>4.2514699231117146E-3</v>
      </c>
      <c r="S8" s="351">
        <f>'Vital Stats'!D285</f>
        <v>1.7032187788331071E-2</v>
      </c>
    </row>
    <row r="9" spans="1:19" x14ac:dyDescent="0.25">
      <c r="A9" s="310" t="s">
        <v>11</v>
      </c>
      <c r="B9" s="337">
        <f>'Vital Stats'!D341</f>
        <v>5.9624295870111421</v>
      </c>
      <c r="C9" s="294">
        <f>'Vital Stats'!C353</f>
        <v>210.00484742991804</v>
      </c>
      <c r="D9" s="294">
        <f>'Vital Stats'!C356</f>
        <v>139.02307927255976</v>
      </c>
      <c r="E9" s="294">
        <f>'Vital Stats'!C359</f>
        <v>36.921474085708844</v>
      </c>
      <c r="F9" s="294">
        <f>'Vital Stats'!C362</f>
        <v>29.858611582489118</v>
      </c>
      <c r="G9" s="294">
        <f>'Vital Stats'!C365</f>
        <v>15.5</v>
      </c>
      <c r="H9" s="294">
        <f>'Vital Stats'!C368</f>
        <v>3.4809822337297236</v>
      </c>
      <c r="I9" s="294">
        <f>'Vital Stats'!D349</f>
        <v>1.38</v>
      </c>
      <c r="J9" s="343">
        <f>'Vital Stats'!C345</f>
        <v>9.8000000000000007</v>
      </c>
      <c r="K9" s="339">
        <f>'Vital Stats'!D342</f>
        <v>8.1233903293894388E-3</v>
      </c>
      <c r="L9" s="352">
        <f>'Vital Stats'!C354</f>
        <v>0.29309286957221459</v>
      </c>
      <c r="M9" s="257">
        <f>'Vital Stats'!C357</f>
        <v>0.19402729860489443</v>
      </c>
      <c r="N9" s="257">
        <f>'Vital Stats'!C360</f>
        <v>5.1529385731097679E-2</v>
      </c>
      <c r="O9" s="257">
        <f>'Vital Stats'!C363</f>
        <v>4.1672114988080752E-2</v>
      </c>
      <c r="P9" s="257">
        <f>'Vital Stats'!C366</f>
        <v>2.1632545791045978E-2</v>
      </c>
      <c r="Q9" s="257">
        <f>'Vital Stats'!C369</f>
        <v>4.8582262947726293E-3</v>
      </c>
      <c r="R9" s="257">
        <f>'Vital Stats'!D350</f>
        <v>1.8977169303460429E-3</v>
      </c>
      <c r="S9" s="351">
        <f>'Vital Stats'!D346</f>
        <v>0</v>
      </c>
    </row>
    <row r="10" spans="1:19" x14ac:dyDescent="0.25">
      <c r="A10" s="310" t="s">
        <v>0</v>
      </c>
      <c r="B10" s="337">
        <f>'Vital Stats'!D402</f>
        <v>9.1229912998961034</v>
      </c>
      <c r="C10" s="294">
        <f>'Vital Stats'!D414</f>
        <v>256.07043479549856</v>
      </c>
      <c r="D10" s="294">
        <f>'Vital Stats'!D417</f>
        <v>142.06317231595148</v>
      </c>
      <c r="E10" s="294">
        <f>'Vital Stats'!D420</f>
        <v>36.660686306848021</v>
      </c>
      <c r="F10" s="294">
        <f>'Vital Stats'!D423</f>
        <v>37.335570735902415</v>
      </c>
      <c r="G10" s="294">
        <f>'Vital Stats'!D426</f>
        <v>30.4</v>
      </c>
      <c r="H10" s="294">
        <f>'Vital Stats'!D429</f>
        <v>4.32649125054518</v>
      </c>
      <c r="I10" s="294">
        <f>'Vital Stats'!D410</f>
        <v>1.1100000000000001</v>
      </c>
      <c r="J10" s="338">
        <f>'Vital Stats'!D406</f>
        <v>10.4</v>
      </c>
      <c r="K10" s="339">
        <f>'Vital Stats'!D403</f>
        <v>1.1647408182419645E-2</v>
      </c>
      <c r="L10" s="352">
        <f>'Vital Stats'!D415</f>
        <v>0.32692751527087532</v>
      </c>
      <c r="M10" s="257">
        <f>'Vital Stats'!D418</f>
        <v>0.18137337867154923</v>
      </c>
      <c r="N10" s="257">
        <f>'Vital Stats'!D421</f>
        <v>4.6805040542827692E-2</v>
      </c>
      <c r="O10" s="257">
        <f>'Vital Stats'!D424</f>
        <v>4.7666671795424123E-2</v>
      </c>
      <c r="P10" s="257">
        <f>'Vital Stats'!D427</f>
        <v>3.8811963873032478E-2</v>
      </c>
      <c r="Q10" s="257">
        <f>'Vital Stats'!D430</f>
        <v>5.5236717800378502E-3</v>
      </c>
      <c r="R10" s="257">
        <f>'Vital Stats'!D411</f>
        <v>1.4309233302047912E-3</v>
      </c>
      <c r="S10" s="351">
        <f>'Vital Stats'!D407</f>
        <v>1.3277777114458478E-2</v>
      </c>
    </row>
    <row r="11" spans="1:19" x14ac:dyDescent="0.25">
      <c r="A11" s="311" t="s">
        <v>135</v>
      </c>
      <c r="B11" s="337">
        <f>'Vital Stats'!D463</f>
        <v>6.477176250924737</v>
      </c>
      <c r="C11" s="294">
        <f>'Vital Stats'!D475</f>
        <v>357.69001412131485</v>
      </c>
      <c r="D11" s="294">
        <f>'Vital Stats'!D478</f>
        <v>237.35371484793623</v>
      </c>
      <c r="E11" s="294">
        <f>'Vital Stats'!D481</f>
        <v>62.898199130880712</v>
      </c>
      <c r="F11" s="294">
        <f>'Vital Stats'!D484</f>
        <v>66.538265123135943</v>
      </c>
      <c r="G11" s="294">
        <f>'Vital Stats'!D487</f>
        <v>30.861319588158658</v>
      </c>
      <c r="H11" s="294">
        <f>'Vital Stats'!D490</f>
        <v>7.5607696705419105</v>
      </c>
      <c r="I11" s="294">
        <f>'Vital Stats'!D471</f>
        <v>1.8735633783666596</v>
      </c>
      <c r="J11" s="338">
        <f>'Vital Stats'!D467</f>
        <v>18.228942378825948</v>
      </c>
      <c r="K11" s="339">
        <f>'Vital Stats'!D464</f>
        <v>5.1517860944352194E-3</v>
      </c>
      <c r="L11" s="352">
        <f>'Vital Stats'!D476</f>
        <v>0.284497807297654</v>
      </c>
      <c r="M11" s="257">
        <f>'Vital Stats'!D479</f>
        <v>0.18878528547707243</v>
      </c>
      <c r="N11" s="257">
        <f>'Vital Stats'!D482</f>
        <v>5.0027674883978371E-2</v>
      </c>
      <c r="O11" s="257">
        <f>'Vital Stats'!D485</f>
        <v>5.29228935155618E-2</v>
      </c>
      <c r="P11" s="257">
        <f>'Vital Stats'!D488</f>
        <v>2.4546331757993787E-2</v>
      </c>
      <c r="Q11" s="257">
        <f>'Vital Stats'!D491</f>
        <v>6.013649550815345E-3</v>
      </c>
      <c r="R11" s="257">
        <f>'Vital Stats'!D472</f>
        <v>1.4901860603738239E-3</v>
      </c>
      <c r="S11" s="351">
        <f>'Vital Stats'!D468</f>
        <v>1.4498850768510239E-2</v>
      </c>
    </row>
    <row r="12" spans="1:19" x14ac:dyDescent="0.25">
      <c r="A12" s="310" t="s">
        <v>12</v>
      </c>
      <c r="B12" s="342"/>
      <c r="C12" s="294"/>
      <c r="D12" s="294"/>
      <c r="E12" s="294"/>
      <c r="F12" s="294"/>
      <c r="G12" s="294"/>
      <c r="H12" s="294"/>
      <c r="I12" s="294"/>
      <c r="J12" s="338"/>
      <c r="K12" s="359"/>
      <c r="L12" s="352"/>
      <c r="M12" s="257"/>
      <c r="N12" s="257"/>
      <c r="O12" s="257"/>
      <c r="P12" s="257"/>
      <c r="Q12" s="257"/>
      <c r="R12" s="257"/>
      <c r="S12" s="351"/>
    </row>
    <row r="13" spans="1:19" x14ac:dyDescent="0.25">
      <c r="A13" s="310" t="s">
        <v>16</v>
      </c>
      <c r="B13" s="342"/>
      <c r="C13" s="294"/>
      <c r="D13" s="294"/>
      <c r="E13" s="294"/>
      <c r="F13" s="294"/>
      <c r="G13" s="294"/>
      <c r="H13" s="294"/>
      <c r="I13" s="294"/>
      <c r="J13" s="338"/>
      <c r="K13" s="359"/>
      <c r="L13" s="339"/>
      <c r="M13" s="340"/>
      <c r="N13" s="340"/>
      <c r="O13" s="340"/>
      <c r="P13" s="340"/>
      <c r="Q13" s="340"/>
      <c r="R13" s="340"/>
      <c r="S13" s="341"/>
    </row>
    <row r="14" spans="1:19" x14ac:dyDescent="0.25">
      <c r="A14" s="310" t="s">
        <v>13</v>
      </c>
      <c r="B14" s="342"/>
      <c r="C14" s="294"/>
      <c r="D14" s="294"/>
      <c r="E14" s="294"/>
      <c r="F14" s="294"/>
      <c r="G14" s="294"/>
      <c r="H14" s="294"/>
      <c r="I14" s="294"/>
      <c r="J14" s="338"/>
      <c r="K14" s="359"/>
      <c r="L14" s="339"/>
      <c r="M14" s="340"/>
      <c r="N14" s="340"/>
      <c r="O14" s="340"/>
      <c r="P14" s="340"/>
      <c r="Q14" s="340"/>
      <c r="R14" s="340"/>
      <c r="S14" s="341"/>
    </row>
    <row r="15" spans="1:19" x14ac:dyDescent="0.25">
      <c r="A15" s="310" t="s">
        <v>17</v>
      </c>
      <c r="B15" s="342"/>
      <c r="C15" s="294"/>
      <c r="D15" s="294"/>
      <c r="E15" s="294"/>
      <c r="F15" s="294"/>
      <c r="G15" s="294"/>
      <c r="H15" s="294"/>
      <c r="I15" s="294"/>
      <c r="J15" s="338"/>
      <c r="K15" s="359"/>
      <c r="L15" s="339"/>
      <c r="M15" s="340"/>
      <c r="N15" s="340"/>
      <c r="O15" s="340"/>
      <c r="P15" s="340"/>
      <c r="Q15" s="340"/>
      <c r="R15" s="340"/>
      <c r="S15" s="341"/>
    </row>
    <row r="16" spans="1:19" x14ac:dyDescent="0.25">
      <c r="A16" s="311" t="s">
        <v>40</v>
      </c>
      <c r="B16" s="342"/>
      <c r="C16" s="294">
        <f>'Vital Stats'!C780</f>
        <v>143.12937397541836</v>
      </c>
      <c r="D16" s="294">
        <f>'Vital Stats'!C783</f>
        <v>54.921736525451237</v>
      </c>
      <c r="E16" s="294">
        <f>'Vital Stats'!C786</f>
        <v>26.628720739612717</v>
      </c>
      <c r="F16" s="294">
        <f>'Vital Stats'!C789</f>
        <v>40.77522863253197</v>
      </c>
      <c r="G16" s="294">
        <f>'Vital Stats'!C792</f>
        <v>0.86607334548268722</v>
      </c>
      <c r="H16" s="294">
        <f>'Vital Stats'!C795</f>
        <v>8.3581604546854074</v>
      </c>
      <c r="I16" s="294">
        <f>'Vital Stats'!C776</f>
        <v>6.6571801849031793</v>
      </c>
      <c r="J16" s="338">
        <f>'Vital Stats'!C772</f>
        <v>42.516620482479134</v>
      </c>
      <c r="K16" s="359"/>
      <c r="L16" s="339">
        <f>'Vital Stats'!C781</f>
        <v>0.26959247648902823</v>
      </c>
      <c r="M16" s="340">
        <f>'Vital Stats'!C784</f>
        <v>0.10344827586206896</v>
      </c>
      <c r="N16" s="340">
        <f>'Vital Stats'!C787</f>
        <v>5.0156739811912224E-2</v>
      </c>
      <c r="O16" s="340">
        <f>'Vital Stats'!C790</f>
        <v>7.6802507836990594E-2</v>
      </c>
      <c r="P16" s="534">
        <f>'Vital Stats'!C793</f>
        <v>1.004608914838983E-4</v>
      </c>
      <c r="Q16" s="340">
        <f>'Vital Stats'!C796</f>
        <v>1.3100564975995937E-2</v>
      </c>
      <c r="R16" s="340">
        <f>'Vital Stats'!C777</f>
        <v>1.2539184952978056E-2</v>
      </c>
      <c r="S16" s="341">
        <f>'Vital Stats'!C773</f>
        <v>8.0082520376175539E-2</v>
      </c>
    </row>
    <row r="17" spans="1:19" x14ac:dyDescent="0.25">
      <c r="A17" s="310" t="s">
        <v>14</v>
      </c>
      <c r="B17" s="342"/>
      <c r="C17" s="294"/>
      <c r="D17" s="294"/>
      <c r="E17" s="294"/>
      <c r="F17" s="294"/>
      <c r="G17" s="294"/>
      <c r="H17" s="294"/>
      <c r="I17" s="294"/>
      <c r="J17" s="338"/>
      <c r="K17" s="359"/>
      <c r="L17" s="339"/>
      <c r="M17" s="340"/>
      <c r="N17" s="340"/>
      <c r="O17" s="340"/>
      <c r="P17" s="340"/>
      <c r="Q17" s="340"/>
      <c r="R17" s="340"/>
      <c r="S17" s="341"/>
    </row>
    <row r="18" spans="1:19" x14ac:dyDescent="0.25">
      <c r="A18" s="310" t="s">
        <v>15</v>
      </c>
      <c r="B18" s="342"/>
      <c r="C18" s="294"/>
      <c r="D18" s="294"/>
      <c r="E18" s="294"/>
      <c r="F18" s="294"/>
      <c r="G18" s="294"/>
      <c r="H18" s="294"/>
      <c r="I18" s="294"/>
      <c r="J18" s="338"/>
      <c r="K18" s="359"/>
      <c r="L18" s="339"/>
      <c r="M18" s="340"/>
      <c r="N18" s="340"/>
      <c r="O18" s="340"/>
      <c r="P18" s="340"/>
      <c r="Q18" s="340"/>
      <c r="R18" s="340"/>
      <c r="S18" s="341"/>
    </row>
    <row r="19" spans="1:19" x14ac:dyDescent="0.25">
      <c r="A19" s="310" t="s">
        <v>18</v>
      </c>
      <c r="B19" s="342"/>
      <c r="C19" s="294"/>
      <c r="D19" s="294"/>
      <c r="E19" s="294"/>
      <c r="F19" s="294"/>
      <c r="G19" s="294"/>
      <c r="H19" s="294"/>
      <c r="I19" s="294"/>
      <c r="J19" s="338"/>
      <c r="K19" s="359"/>
      <c r="L19" s="339"/>
      <c r="M19" s="340"/>
      <c r="N19" s="340"/>
      <c r="O19" s="340"/>
      <c r="P19" s="340"/>
      <c r="Q19" s="340"/>
      <c r="R19" s="340"/>
      <c r="S19" s="341"/>
    </row>
  </sheetData>
  <mergeCells count="2">
    <mergeCell ref="M2:S2"/>
    <mergeCell ref="B2:J2"/>
  </mergeCells>
  <dataValidations count="3">
    <dataValidation allowBlank="1" showInputMessage="1" showErrorMessage="1" promptTitle="Note" prompt="2016 statistics." sqref="C4:J4"/>
    <dataValidation allowBlank="1" showInputMessage="1" showErrorMessage="1" promptTitle="Note" prompt="2016 statistics" sqref="H6 J9"/>
    <dataValidation allowBlank="1" showInputMessage="1" showErrorMessage="1" promptTitle="Note" prompt="Statistics suppressed" sqref="B12:B19 K12 K19 K13 K14 K15 K16 K17 K18"/>
  </dataValidations>
  <hyperlinks>
    <hyperlink ref="A1" location="Introduction!A1" display="Contents"/>
  </hyperlinks>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7"/>
  <sheetViews>
    <sheetView workbookViewId="0"/>
  </sheetViews>
  <sheetFormatPr defaultRowHeight="15" x14ac:dyDescent="0.25"/>
  <cols>
    <col min="1" max="1" width="25.28515625" customWidth="1"/>
  </cols>
  <sheetData>
    <row r="1" spans="1:41" s="224" customFormat="1" x14ac:dyDescent="0.25">
      <c r="A1" s="283" t="s">
        <v>119</v>
      </c>
      <c r="C1" s="229"/>
      <c r="D1" s="229"/>
      <c r="E1" s="229"/>
      <c r="G1" s="229"/>
      <c r="H1" s="229"/>
      <c r="I1" s="229"/>
      <c r="J1" s="229"/>
      <c r="K1" s="229"/>
      <c r="M1" s="229"/>
      <c r="N1" s="229"/>
      <c r="S1" s="229"/>
      <c r="T1" s="229"/>
      <c r="V1" s="229"/>
      <c r="Z1" s="229"/>
      <c r="AA1" s="229"/>
      <c r="AB1" s="229"/>
      <c r="AC1" s="229"/>
      <c r="AD1" s="229"/>
      <c r="AE1" s="229"/>
      <c r="AF1" s="229"/>
      <c r="AG1" s="229"/>
      <c r="AH1" s="229"/>
      <c r="AI1" s="229"/>
      <c r="AJ1" s="229"/>
      <c r="AO1" s="229"/>
    </row>
    <row r="2" spans="1:41" ht="20.25" thickBot="1" x14ac:dyDescent="0.35">
      <c r="A2" s="225" t="s">
        <v>302</v>
      </c>
    </row>
    <row r="3" spans="1:41" ht="15.75" thickTop="1" x14ac:dyDescent="0.25"/>
    <row r="4" spans="1:41" ht="30" x14ac:dyDescent="0.25">
      <c r="A4" s="355" t="s">
        <v>323</v>
      </c>
    </row>
    <row r="6" spans="1:41" ht="45" x14ac:dyDescent="0.25">
      <c r="A6" s="355" t="s">
        <v>324</v>
      </c>
    </row>
    <row r="8" spans="1:41" ht="60" x14ac:dyDescent="0.25">
      <c r="A8" s="552" t="s">
        <v>344</v>
      </c>
    </row>
    <row r="9" spans="1:41" x14ac:dyDescent="0.25">
      <c r="A9" s="353" t="s">
        <v>325</v>
      </c>
    </row>
    <row r="10" spans="1:41" ht="45" x14ac:dyDescent="0.25">
      <c r="A10" s="355" t="s">
        <v>326</v>
      </c>
    </row>
    <row r="12" spans="1:41" ht="60" x14ac:dyDescent="0.25">
      <c r="A12" s="355" t="s">
        <v>327</v>
      </c>
    </row>
    <row r="14" spans="1:41" ht="45" x14ac:dyDescent="0.25">
      <c r="A14" s="355" t="s">
        <v>328</v>
      </c>
    </row>
    <row r="16" spans="1:41" ht="75" x14ac:dyDescent="0.25">
      <c r="A16" s="354" t="s">
        <v>342</v>
      </c>
    </row>
    <row r="17" spans="1:1" x14ac:dyDescent="0.25">
      <c r="A17" s="265"/>
    </row>
  </sheetData>
  <hyperlinks>
    <hyperlink ref="A1" location="Introduction!A1" display="Contents"/>
    <hyperlink ref="A4" location="Charts!A1" display="2017: EAS Deaths in Canada by Province or Region"/>
    <hyperlink ref="A6" location="Charts!A28" display="2017: Frequency of EAS Deaths in Canada by Province or Region"/>
    <hyperlink ref="A8" location="Charts!A67" display="2017: EAS Deaths in Canada/100,000 Pop &amp; % of All Deaths by Province or Region"/>
    <hyperlink ref="A10" location="Charts!A107" display="2017:  EAS Deaths in Canada by Age Group (Approximations)"/>
    <hyperlink ref="A12" location="Charts!A146" display="2017: EAS Deaths in Canada Compared to Deaths from Selected Causes per 100,000 Population"/>
    <hyperlink ref="A14" location="Charts!A186" display="2017: EAS Deaths in Canada &amp; Deaths from Selected Causes as % of All Deaths"/>
    <hyperlink ref="A16" location="Charts!A226" display="2017: Proportion of Practitioners Needed to Meet Demand for Euthanasia &amp; Assisted Suicide in Canada"/>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1"/>
  <sheetViews>
    <sheetView zoomScaleNormal="100" workbookViewId="0">
      <pane xSplit="1" ySplit="4" topLeftCell="B5" activePane="bottomRight" state="frozen"/>
      <selection pane="topRight" activeCell="B1" sqref="B1"/>
      <selection pane="bottomLeft" activeCell="A5" sqref="A5"/>
      <selection pane="bottomRight"/>
    </sheetView>
  </sheetViews>
  <sheetFormatPr defaultRowHeight="15" x14ac:dyDescent="0.25"/>
  <cols>
    <col min="1" max="1" width="26" customWidth="1"/>
    <col min="2" max="2" width="26.85546875" customWidth="1"/>
    <col min="3" max="3" width="14.28515625" customWidth="1"/>
    <col min="4" max="4" width="15.28515625" style="63" customWidth="1"/>
    <col min="5" max="5" width="13.7109375" style="26" customWidth="1"/>
    <col min="6" max="6" width="11" style="26" customWidth="1"/>
    <col min="7" max="7" width="12.85546875" style="4" customWidth="1"/>
    <col min="8" max="8" width="14" style="26" customWidth="1"/>
    <col min="9" max="9" width="12.42578125" style="26" customWidth="1"/>
    <col min="10" max="10" width="11.140625" style="63" customWidth="1"/>
    <col min="11" max="11" width="13.7109375" style="4" customWidth="1"/>
    <col min="12" max="12" width="13.7109375" customWidth="1"/>
    <col min="13" max="13" width="17.42578125" customWidth="1"/>
    <col min="14" max="14" width="15" style="4" customWidth="1"/>
    <col min="18" max="18" width="24.7109375" customWidth="1"/>
    <col min="19" max="19" width="11.7109375" customWidth="1"/>
    <col min="20" max="20" width="15.42578125" style="107" customWidth="1"/>
    <col min="21" max="21" width="16.85546875" style="63" customWidth="1"/>
    <col min="22" max="22" width="16.140625" style="26" customWidth="1"/>
    <col min="23" max="23" width="16.140625" style="4" customWidth="1"/>
    <col min="25" max="25" width="9.140625" style="4"/>
    <col min="26" max="26" width="10.7109375" customWidth="1"/>
    <col min="33" max="33" width="12" bestFit="1" customWidth="1"/>
    <col min="36" max="36" width="10.42578125" customWidth="1"/>
    <col min="37" max="37" width="10.140625" style="63" bestFit="1" customWidth="1"/>
    <col min="38" max="38" width="15.140625" style="26" customWidth="1"/>
    <col min="39" max="39" width="16.85546875" style="26" customWidth="1"/>
    <col min="40" max="40" width="10" style="26" customWidth="1"/>
    <col min="41" max="41" width="10.7109375" style="26" customWidth="1"/>
    <col min="42" max="42" width="9.140625" style="38"/>
    <col min="45" max="45" width="22.5703125" customWidth="1"/>
  </cols>
  <sheetData>
    <row r="1" spans="1:43" s="224" customFormat="1" x14ac:dyDescent="0.25">
      <c r="A1" s="283" t="s">
        <v>119</v>
      </c>
      <c r="D1" s="229"/>
      <c r="E1" s="229"/>
      <c r="F1" s="229"/>
      <c r="G1" s="229"/>
      <c r="H1" s="229"/>
      <c r="I1" s="229"/>
      <c r="J1" s="229"/>
      <c r="K1" s="229"/>
      <c r="N1" s="229"/>
      <c r="T1" s="229"/>
      <c r="U1" s="229"/>
      <c r="V1" s="229"/>
      <c r="W1" s="229"/>
      <c r="Y1" s="229"/>
      <c r="AK1" s="229"/>
      <c r="AL1" s="229"/>
      <c r="AM1" s="229"/>
      <c r="AN1" s="229"/>
      <c r="AO1" s="229"/>
      <c r="AP1" s="282"/>
    </row>
    <row r="2" spans="1:43" ht="20.25" thickBot="1" x14ac:dyDescent="0.35">
      <c r="A2" s="3" t="s">
        <v>84</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row>
    <row r="3" spans="1:43" ht="20.25" customHeight="1" thickTop="1" thickBot="1" x14ac:dyDescent="0.35">
      <c r="A3" s="3" t="s">
        <v>77</v>
      </c>
      <c r="B3" s="388" t="s">
        <v>25</v>
      </c>
      <c r="C3" s="389"/>
      <c r="D3" s="397" t="s">
        <v>42</v>
      </c>
      <c r="E3" s="394"/>
      <c r="F3" s="394"/>
      <c r="G3" s="395"/>
      <c r="H3" s="397" t="s">
        <v>71</v>
      </c>
      <c r="I3" s="395"/>
      <c r="J3" s="397" t="s">
        <v>74</v>
      </c>
      <c r="K3" s="395"/>
      <c r="L3" s="398" t="s">
        <v>67</v>
      </c>
      <c r="M3" s="399"/>
      <c r="N3" s="400"/>
      <c r="O3" s="397" t="s">
        <v>37</v>
      </c>
      <c r="P3" s="394"/>
      <c r="Q3" s="394"/>
      <c r="R3" s="394"/>
      <c r="S3" s="394"/>
      <c r="T3" s="395"/>
      <c r="U3" s="402" t="s">
        <v>38</v>
      </c>
      <c r="V3" s="403"/>
      <c r="W3" s="404"/>
      <c r="X3" s="397" t="s">
        <v>55</v>
      </c>
      <c r="Y3" s="394"/>
      <c r="Z3" s="394"/>
      <c r="AA3" s="394"/>
      <c r="AB3" s="394"/>
      <c r="AC3" s="394"/>
      <c r="AD3" s="394"/>
      <c r="AE3" s="394"/>
      <c r="AF3" s="394"/>
      <c r="AG3" s="394"/>
      <c r="AH3" s="394"/>
      <c r="AI3" s="394"/>
      <c r="AJ3" s="395"/>
      <c r="AK3" s="396" t="s">
        <v>81</v>
      </c>
      <c r="AL3" s="396"/>
      <c r="AM3" s="396"/>
      <c r="AN3" s="396"/>
      <c r="AO3" s="396"/>
      <c r="AP3" s="396"/>
    </row>
    <row r="4" spans="1:43" ht="49.5" customHeight="1" thickTop="1" thickBot="1" x14ac:dyDescent="0.3">
      <c r="A4" s="79" t="s">
        <v>107</v>
      </c>
      <c r="B4" s="7" t="s">
        <v>20</v>
      </c>
      <c r="C4" s="27" t="s">
        <v>19</v>
      </c>
      <c r="D4" s="64" t="s">
        <v>65</v>
      </c>
      <c r="E4" s="47" t="s">
        <v>60</v>
      </c>
      <c r="F4" s="23" t="s">
        <v>108</v>
      </c>
      <c r="G4" s="8" t="s">
        <v>21</v>
      </c>
      <c r="H4" s="23" t="s">
        <v>69</v>
      </c>
      <c r="I4" s="75" t="s">
        <v>70</v>
      </c>
      <c r="J4" s="62" t="s">
        <v>44</v>
      </c>
      <c r="K4" s="61" t="s">
        <v>43</v>
      </c>
      <c r="L4" s="7" t="s">
        <v>33</v>
      </c>
      <c r="M4" s="27" t="s">
        <v>27</v>
      </c>
      <c r="N4" s="9" t="s">
        <v>68</v>
      </c>
      <c r="O4" s="7" t="s">
        <v>2</v>
      </c>
      <c r="P4" s="7" t="s">
        <v>22</v>
      </c>
      <c r="Q4" s="92" t="s">
        <v>23</v>
      </c>
      <c r="R4" s="30" t="s">
        <v>45</v>
      </c>
      <c r="S4" s="86" t="s">
        <v>24</v>
      </c>
      <c r="T4" s="94" t="s">
        <v>41</v>
      </c>
      <c r="U4" s="65" t="s">
        <v>6</v>
      </c>
      <c r="V4" s="93" t="s">
        <v>5</v>
      </c>
      <c r="W4" s="94" t="s">
        <v>41</v>
      </c>
      <c r="X4" s="48" t="s">
        <v>3</v>
      </c>
      <c r="Y4" s="53" t="s">
        <v>4</v>
      </c>
      <c r="Z4" s="27" t="s">
        <v>28</v>
      </c>
      <c r="AA4" s="127" t="s">
        <v>46</v>
      </c>
      <c r="AB4" s="127" t="s">
        <v>47</v>
      </c>
      <c r="AC4" s="127" t="s">
        <v>48</v>
      </c>
      <c r="AD4" s="127" t="s">
        <v>49</v>
      </c>
      <c r="AE4" s="127" t="s">
        <v>50</v>
      </c>
      <c r="AF4" s="127" t="s">
        <v>51</v>
      </c>
      <c r="AG4" s="127" t="s">
        <v>52</v>
      </c>
      <c r="AH4" s="127" t="s">
        <v>53</v>
      </c>
      <c r="AI4" s="127" t="s">
        <v>54</v>
      </c>
      <c r="AJ4" s="128" t="s">
        <v>41</v>
      </c>
      <c r="AK4" s="62" t="s">
        <v>29</v>
      </c>
      <c r="AL4" s="46" t="s">
        <v>97</v>
      </c>
      <c r="AM4" s="46" t="s">
        <v>96</v>
      </c>
      <c r="AN4" s="23" t="s">
        <v>24</v>
      </c>
      <c r="AO4" s="23" t="s">
        <v>34</v>
      </c>
      <c r="AP4" s="108" t="s">
        <v>82</v>
      </c>
    </row>
    <row r="5" spans="1:43" s="113" customFormat="1" ht="17.25" customHeight="1" thickTop="1" x14ac:dyDescent="0.25">
      <c r="A5" s="70" t="s">
        <v>86</v>
      </c>
      <c r="B5" s="54" t="s">
        <v>61</v>
      </c>
      <c r="C5" s="54" t="s">
        <v>61</v>
      </c>
      <c r="D5" s="66" t="s">
        <v>61</v>
      </c>
      <c r="E5" s="56" t="s">
        <v>61</v>
      </c>
      <c r="F5" s="56" t="s">
        <v>61</v>
      </c>
      <c r="G5" s="55">
        <f>G6</f>
        <v>805</v>
      </c>
      <c r="H5" s="56">
        <f t="shared" ref="H5:I5" si="0">H6</f>
        <v>801</v>
      </c>
      <c r="I5" s="56">
        <f t="shared" si="0"/>
        <v>4</v>
      </c>
      <c r="J5" s="66" t="s">
        <v>61</v>
      </c>
      <c r="K5" s="55" t="s">
        <v>61</v>
      </c>
      <c r="L5" s="54" t="s">
        <v>61</v>
      </c>
      <c r="M5" s="54" t="s">
        <v>61</v>
      </c>
      <c r="N5" s="55" t="s">
        <v>61</v>
      </c>
      <c r="O5" s="54">
        <f t="shared" ref="O5:P5" si="1">O6</f>
        <v>182</v>
      </c>
      <c r="P5" s="54">
        <f t="shared" si="1"/>
        <v>249</v>
      </c>
      <c r="Q5" s="54"/>
      <c r="R5" s="54">
        <f t="shared" ref="R5:Z5" si="2">R6</f>
        <v>30</v>
      </c>
      <c r="S5" s="54">
        <f t="shared" si="2"/>
        <v>37</v>
      </c>
      <c r="T5" s="55" t="s">
        <v>61</v>
      </c>
      <c r="U5" s="71">
        <f t="shared" si="2"/>
        <v>529.68999999999994</v>
      </c>
      <c r="V5" s="72">
        <f t="shared" si="2"/>
        <v>275.31</v>
      </c>
      <c r="W5" s="55">
        <f t="shared" si="2"/>
        <v>0</v>
      </c>
      <c r="X5" s="54">
        <f t="shared" si="2"/>
        <v>394.45</v>
      </c>
      <c r="Y5" s="55">
        <f t="shared" si="2"/>
        <v>410.55</v>
      </c>
      <c r="Z5" s="54">
        <f t="shared" si="2"/>
        <v>72.27</v>
      </c>
      <c r="AA5" s="54" t="str">
        <f>AA6</f>
        <v>n/a</v>
      </c>
      <c r="AB5" s="54" t="str">
        <f t="shared" ref="AB5:AJ5" si="3">AB6</f>
        <v>n/a</v>
      </c>
      <c r="AC5" s="54" t="str">
        <f t="shared" si="3"/>
        <v>n/a</v>
      </c>
      <c r="AD5" s="54" t="str">
        <f t="shared" si="3"/>
        <v>n/a</v>
      </c>
      <c r="AE5" s="54" t="str">
        <f t="shared" si="3"/>
        <v>n/a</v>
      </c>
      <c r="AF5" s="54" t="str">
        <f t="shared" si="3"/>
        <v>n/a</v>
      </c>
      <c r="AG5" s="54" t="str">
        <f t="shared" si="3"/>
        <v>n/a</v>
      </c>
      <c r="AH5" s="54" t="str">
        <f t="shared" si="3"/>
        <v>n/a</v>
      </c>
      <c r="AI5" s="54" t="str">
        <f t="shared" si="3"/>
        <v>n/a</v>
      </c>
      <c r="AJ5" s="54" t="str">
        <f t="shared" si="3"/>
        <v>n/a</v>
      </c>
      <c r="AK5" s="125">
        <f t="shared" ref="AK5:AO5" si="4">AK6</f>
        <v>0.56799999999999995</v>
      </c>
      <c r="AL5" s="126">
        <f t="shared" si="4"/>
        <v>0.23200000000000001</v>
      </c>
      <c r="AM5" s="126">
        <f t="shared" si="4"/>
        <v>0.105</v>
      </c>
      <c r="AN5" s="126">
        <f t="shared" si="4"/>
        <v>9.5000000000000001E-2</v>
      </c>
      <c r="AO5" s="72">
        <f t="shared" si="4"/>
        <v>64.400000000000006</v>
      </c>
      <c r="AP5" s="55" t="s">
        <v>61</v>
      </c>
    </row>
    <row r="6" spans="1:43" s="113" customFormat="1" ht="15" customHeight="1" x14ac:dyDescent="0.25">
      <c r="A6" s="206" t="s">
        <v>78</v>
      </c>
      <c r="B6" s="41" t="s">
        <v>56</v>
      </c>
      <c r="C6" s="41" t="s">
        <v>56</v>
      </c>
      <c r="D6" s="44" t="s">
        <v>56</v>
      </c>
      <c r="E6" s="69" t="s">
        <v>56</v>
      </c>
      <c r="F6" s="69" t="s">
        <v>56</v>
      </c>
      <c r="G6" s="73">
        <v>805</v>
      </c>
      <c r="H6" s="74">
        <v>801</v>
      </c>
      <c r="I6" s="78">
        <v>4</v>
      </c>
      <c r="J6" s="90" t="s">
        <v>56</v>
      </c>
      <c r="K6" s="73" t="s">
        <v>56</v>
      </c>
      <c r="L6" s="41" t="s">
        <v>56</v>
      </c>
      <c r="M6" s="41" t="s">
        <v>56</v>
      </c>
      <c r="N6" s="42" t="s">
        <v>56</v>
      </c>
      <c r="O6" s="41">
        <v>182</v>
      </c>
      <c r="P6" s="74">
        <v>249</v>
      </c>
      <c r="Q6" s="74" t="s">
        <v>26</v>
      </c>
      <c r="R6" s="41">
        <v>30</v>
      </c>
      <c r="S6" s="41">
        <v>37</v>
      </c>
      <c r="T6" s="122" t="s">
        <v>56</v>
      </c>
      <c r="U6" s="83">
        <f>G6*65.8%</f>
        <v>529.68999999999994</v>
      </c>
      <c r="V6" s="91">
        <f>G6*34.2%</f>
        <v>275.31</v>
      </c>
      <c r="W6" s="84">
        <v>0</v>
      </c>
      <c r="X6" s="85">
        <f>G6*49%</f>
        <v>394.45</v>
      </c>
      <c r="Y6" s="84">
        <f>G6*51%</f>
        <v>410.55</v>
      </c>
      <c r="Z6" s="74">
        <v>72.27</v>
      </c>
      <c r="AA6" s="74" t="s">
        <v>26</v>
      </c>
      <c r="AB6" s="74" t="s">
        <v>26</v>
      </c>
      <c r="AC6" s="74" t="s">
        <v>26</v>
      </c>
      <c r="AD6" s="74" t="s">
        <v>26</v>
      </c>
      <c r="AE6" s="74" t="s">
        <v>26</v>
      </c>
      <c r="AF6" s="74" t="s">
        <v>26</v>
      </c>
      <c r="AG6" s="74" t="s">
        <v>26</v>
      </c>
      <c r="AH6" s="74" t="s">
        <v>26</v>
      </c>
      <c r="AI6" s="74" t="s">
        <v>26</v>
      </c>
      <c r="AJ6" s="74" t="s">
        <v>26</v>
      </c>
      <c r="AK6" s="101">
        <v>0.56799999999999995</v>
      </c>
      <c r="AL6" s="100">
        <v>0.23200000000000001</v>
      </c>
      <c r="AM6" s="100">
        <v>0.105</v>
      </c>
      <c r="AN6" s="100">
        <v>9.5000000000000001E-2</v>
      </c>
      <c r="AO6" s="91">
        <f>G6*8%</f>
        <v>64.400000000000006</v>
      </c>
      <c r="AP6" s="81" t="s">
        <v>26</v>
      </c>
    </row>
    <row r="7" spans="1:43" ht="18" customHeight="1" x14ac:dyDescent="0.25">
      <c r="A7" s="202" t="s">
        <v>101</v>
      </c>
      <c r="E7" s="67"/>
      <c r="G7" s="68"/>
      <c r="AP7" s="81"/>
    </row>
    <row r="8" spans="1:43" s="113" customFormat="1" ht="18" customHeight="1" x14ac:dyDescent="0.25">
      <c r="A8" s="35" t="s">
        <v>58</v>
      </c>
      <c r="B8" s="54" t="s">
        <v>61</v>
      </c>
      <c r="C8" s="54" t="s">
        <v>61</v>
      </c>
      <c r="D8" s="66" t="s">
        <v>61</v>
      </c>
      <c r="E8" s="56" t="s">
        <v>61</v>
      </c>
      <c r="F8" s="56" t="s">
        <v>61</v>
      </c>
      <c r="G8" s="55">
        <f>SUM(G9+G10)</f>
        <v>2704</v>
      </c>
      <c r="H8" s="56">
        <f>SUM(H9+H10)</f>
        <v>2703</v>
      </c>
      <c r="I8" s="56">
        <f>SUM(I9+I10)</f>
        <v>1</v>
      </c>
      <c r="J8" s="66">
        <f>SUM(J9+J10)</f>
        <v>1868</v>
      </c>
      <c r="K8" s="55">
        <f>SUM(K9+K10)</f>
        <v>93</v>
      </c>
      <c r="L8" s="54" t="s">
        <v>61</v>
      </c>
      <c r="M8" s="54" t="s">
        <v>61</v>
      </c>
      <c r="N8" s="55" t="s">
        <v>61</v>
      </c>
      <c r="O8" s="54">
        <f t="shared" ref="O8:W8" si="5">SUM(O9+O10)</f>
        <v>820</v>
      </c>
      <c r="P8" s="54">
        <f t="shared" si="5"/>
        <v>808</v>
      </c>
      <c r="Q8" s="54" t="s">
        <v>61</v>
      </c>
      <c r="R8" s="54">
        <f t="shared" si="5"/>
        <v>136</v>
      </c>
      <c r="S8" s="54">
        <f t="shared" si="5"/>
        <v>165</v>
      </c>
      <c r="T8" s="55" t="s">
        <v>61</v>
      </c>
      <c r="U8" s="71">
        <f t="shared" si="5"/>
        <v>1352.4749999999999</v>
      </c>
      <c r="V8" s="72">
        <f t="shared" si="5"/>
        <v>709.88000000000011</v>
      </c>
      <c r="W8" s="77">
        <f t="shared" si="5"/>
        <v>38.125</v>
      </c>
      <c r="X8" s="76">
        <f t="shared" ref="X8" si="6">SUM(X9+X10)</f>
        <v>1210.25</v>
      </c>
      <c r="Y8" s="77">
        <f t="shared" ref="Y8" si="7">SUM(Y9+Y10)</f>
        <v>1189.75</v>
      </c>
      <c r="Z8" s="54" t="s">
        <v>34</v>
      </c>
      <c r="AA8" s="54">
        <f t="shared" ref="AA8" si="8">SUM(AA9+AA10)</f>
        <v>144</v>
      </c>
      <c r="AB8" s="54">
        <f t="shared" ref="AB8" si="9">SUM(AB9+AB10)</f>
        <v>223</v>
      </c>
      <c r="AC8" s="54">
        <f t="shared" ref="AC8" si="10">SUM(AC9+AC10)</f>
        <v>247</v>
      </c>
      <c r="AD8" s="54">
        <f t="shared" ref="AD8" si="11">SUM(AD9+AD10)</f>
        <v>275</v>
      </c>
      <c r="AE8" s="54">
        <f t="shared" ref="AE8" si="12">SUM(AE9+AE10)</f>
        <v>268</v>
      </c>
      <c r="AF8" s="54">
        <f t="shared" ref="AF8" si="13">SUM(AF9+AF10)</f>
        <v>315</v>
      </c>
      <c r="AG8" s="54">
        <f t="shared" ref="AG8" si="14">SUM(AG9+AG10)</f>
        <v>309</v>
      </c>
      <c r="AH8" s="54">
        <f t="shared" ref="AH8" si="15">SUM(AH9+AH10)</f>
        <v>90</v>
      </c>
      <c r="AI8" s="54">
        <f t="shared" ref="AI8" si="16">SUM(AI9+AI10)</f>
        <v>34</v>
      </c>
      <c r="AJ8" s="54">
        <f t="shared" ref="AJ8" si="17">SUM(AJ9+AJ10)</f>
        <v>55</v>
      </c>
      <c r="AK8" s="102">
        <f>AVERAGE(AK9:AK10)</f>
        <v>0.64</v>
      </c>
      <c r="AL8" s="103">
        <f t="shared" ref="AL8:AM8" si="18">AVERAGE(AL9:AL10)</f>
        <v>0.115</v>
      </c>
      <c r="AM8" s="103">
        <f t="shared" si="18"/>
        <v>0.16500000000000001</v>
      </c>
      <c r="AN8" s="103" t="s">
        <v>61</v>
      </c>
      <c r="AO8" s="56" t="s">
        <v>61</v>
      </c>
      <c r="AP8" s="55" t="s">
        <v>61</v>
      </c>
    </row>
    <row r="9" spans="1:43" x14ac:dyDescent="0.25">
      <c r="A9" s="203" t="s">
        <v>79</v>
      </c>
      <c r="B9" s="41" t="s">
        <v>56</v>
      </c>
      <c r="C9" s="41" t="s">
        <v>56</v>
      </c>
      <c r="D9" s="44" t="s">
        <v>56</v>
      </c>
      <c r="E9" s="78" t="s">
        <v>56</v>
      </c>
      <c r="F9" s="78" t="s">
        <v>56</v>
      </c>
      <c r="G9" s="73">
        <v>1179</v>
      </c>
      <c r="H9" s="78">
        <v>1178</v>
      </c>
      <c r="I9" s="43">
        <v>1</v>
      </c>
      <c r="J9" s="44">
        <v>837</v>
      </c>
      <c r="K9" s="42">
        <v>38</v>
      </c>
      <c r="L9" s="41" t="s">
        <v>56</v>
      </c>
      <c r="M9" s="41" t="s">
        <v>56</v>
      </c>
      <c r="N9" s="42" t="s">
        <v>56</v>
      </c>
      <c r="O9" s="41">
        <v>350</v>
      </c>
      <c r="P9" s="41">
        <v>368</v>
      </c>
      <c r="Q9" s="74" t="s">
        <v>26</v>
      </c>
      <c r="R9" s="41">
        <v>78</v>
      </c>
      <c r="S9" s="41">
        <v>79</v>
      </c>
      <c r="T9" s="122" t="s">
        <v>56</v>
      </c>
      <c r="U9" s="44">
        <v>500</v>
      </c>
      <c r="V9" s="82">
        <v>375</v>
      </c>
      <c r="W9" s="81">
        <v>0</v>
      </c>
      <c r="X9" s="41">
        <v>463</v>
      </c>
      <c r="Y9" s="42">
        <v>412</v>
      </c>
      <c r="Z9" s="74" t="s">
        <v>34</v>
      </c>
      <c r="AA9" s="41">
        <v>68</v>
      </c>
      <c r="AB9" s="41">
        <v>88</v>
      </c>
      <c r="AC9" s="41">
        <v>102</v>
      </c>
      <c r="AD9" s="41">
        <v>119</v>
      </c>
      <c r="AE9" s="41">
        <v>124</v>
      </c>
      <c r="AF9" s="41">
        <v>144</v>
      </c>
      <c r="AG9" s="41">
        <v>150</v>
      </c>
      <c r="AH9" s="41">
        <v>39</v>
      </c>
      <c r="AI9" s="41">
        <v>18</v>
      </c>
      <c r="AJ9" s="41">
        <v>23</v>
      </c>
      <c r="AK9" s="98">
        <v>0.63</v>
      </c>
      <c r="AL9" s="97">
        <v>0.13</v>
      </c>
      <c r="AM9" s="97">
        <v>0.17</v>
      </c>
      <c r="AN9" s="97">
        <v>7.0000000000000007E-2</v>
      </c>
      <c r="AO9" s="91">
        <f>G9*8%</f>
        <v>94.320000000000007</v>
      </c>
      <c r="AP9" s="81" t="s">
        <v>26</v>
      </c>
    </row>
    <row r="10" spans="1:43" x14ac:dyDescent="0.25">
      <c r="A10" s="206" t="s">
        <v>80</v>
      </c>
      <c r="B10" s="41" t="s">
        <v>56</v>
      </c>
      <c r="C10" s="41" t="s">
        <v>56</v>
      </c>
      <c r="D10" s="44" t="s">
        <v>56</v>
      </c>
      <c r="E10" s="43" t="s">
        <v>56</v>
      </c>
      <c r="F10" s="43" t="s">
        <v>56</v>
      </c>
      <c r="G10" s="73">
        <v>1525</v>
      </c>
      <c r="H10" s="78">
        <v>1525</v>
      </c>
      <c r="I10" s="43">
        <v>0</v>
      </c>
      <c r="J10" s="44">
        <v>1031</v>
      </c>
      <c r="K10" s="42">
        <v>55</v>
      </c>
      <c r="L10" s="41" t="s">
        <v>56</v>
      </c>
      <c r="M10" s="41" t="s">
        <v>56</v>
      </c>
      <c r="N10" s="42" t="s">
        <v>56</v>
      </c>
      <c r="O10" s="41">
        <v>470</v>
      </c>
      <c r="P10" s="41">
        <v>440</v>
      </c>
      <c r="Q10" s="41">
        <v>32</v>
      </c>
      <c r="R10" s="41">
        <v>58</v>
      </c>
      <c r="S10" s="41">
        <v>86</v>
      </c>
      <c r="T10" s="122" t="s">
        <v>56</v>
      </c>
      <c r="U10" s="83">
        <f>G10*55.9%</f>
        <v>852.47499999999991</v>
      </c>
      <c r="V10" s="91">
        <f>G6*41.6%</f>
        <v>334.88000000000005</v>
      </c>
      <c r="W10" s="84">
        <f>G10*2.5%</f>
        <v>38.125</v>
      </c>
      <c r="X10" s="85">
        <f>G10*49%</f>
        <v>747.25</v>
      </c>
      <c r="Y10" s="84">
        <f>G10*51%</f>
        <v>777.75</v>
      </c>
      <c r="Z10" s="74" t="s">
        <v>34</v>
      </c>
      <c r="AA10" s="41">
        <v>76</v>
      </c>
      <c r="AB10" s="41">
        <v>135</v>
      </c>
      <c r="AC10" s="41">
        <v>145</v>
      </c>
      <c r="AD10" s="41">
        <v>156</v>
      </c>
      <c r="AE10" s="41">
        <v>144</v>
      </c>
      <c r="AF10" s="41">
        <v>171</v>
      </c>
      <c r="AG10" s="41">
        <v>159</v>
      </c>
      <c r="AH10" s="41">
        <v>51</v>
      </c>
      <c r="AI10" s="41">
        <v>16</v>
      </c>
      <c r="AJ10" s="41">
        <v>32</v>
      </c>
      <c r="AK10" s="98">
        <v>0.65</v>
      </c>
      <c r="AL10" s="97">
        <v>0.1</v>
      </c>
      <c r="AM10" s="95">
        <v>0.16</v>
      </c>
      <c r="AN10" s="96" t="s">
        <v>26</v>
      </c>
      <c r="AO10" s="96" t="s">
        <v>26</v>
      </c>
      <c r="AP10" s="99">
        <v>0.09</v>
      </c>
    </row>
    <row r="11" spans="1:43" s="106" customFormat="1" ht="19.5" customHeight="1" x14ac:dyDescent="0.25">
      <c r="A11" s="202" t="s">
        <v>101</v>
      </c>
      <c r="B11" s="115"/>
      <c r="C11" s="118"/>
      <c r="D11" s="142"/>
      <c r="E11" s="124"/>
      <c r="F11" s="124"/>
      <c r="G11" s="137"/>
      <c r="H11" s="216"/>
      <c r="I11" s="124"/>
      <c r="J11" s="142"/>
      <c r="K11" s="122"/>
      <c r="L11" s="118"/>
      <c r="M11" s="118"/>
      <c r="N11" s="122"/>
      <c r="O11" s="118"/>
      <c r="P11" s="118"/>
      <c r="Q11" s="118"/>
      <c r="R11" s="118"/>
      <c r="S11" s="118"/>
      <c r="T11" s="122"/>
      <c r="U11" s="199"/>
      <c r="V11" s="198"/>
      <c r="W11" s="200"/>
      <c r="X11" s="201"/>
      <c r="Y11" s="200"/>
      <c r="Z11" s="217"/>
      <c r="AA11" s="118"/>
      <c r="AB11" s="118"/>
      <c r="AC11" s="118"/>
      <c r="AD11" s="118"/>
      <c r="AE11" s="118"/>
      <c r="AF11" s="118"/>
      <c r="AG11" s="118"/>
      <c r="AH11" s="118"/>
      <c r="AI11" s="118"/>
      <c r="AJ11" s="118"/>
      <c r="AK11" s="98"/>
      <c r="AL11" s="97"/>
      <c r="AM11" s="95"/>
      <c r="AN11" s="96"/>
      <c r="AO11" s="96"/>
      <c r="AP11" s="99"/>
    </row>
    <row r="12" spans="1:43" x14ac:dyDescent="0.25">
      <c r="A12" s="104"/>
      <c r="B12" s="104"/>
      <c r="C12" s="105"/>
      <c r="AP12" s="81"/>
    </row>
    <row r="13" spans="1:43" x14ac:dyDescent="0.25">
      <c r="A13" s="205" t="s">
        <v>83</v>
      </c>
      <c r="B13" s="214"/>
      <c r="C13" s="122"/>
      <c r="D13" s="218"/>
      <c r="E13" s="218"/>
      <c r="AP13" s="81"/>
    </row>
    <row r="14" spans="1:43" x14ac:dyDescent="0.25">
      <c r="A14" s="401" t="s">
        <v>102</v>
      </c>
      <c r="B14" s="401"/>
      <c r="C14" s="401"/>
      <c r="D14" s="401"/>
      <c r="E14" s="401"/>
      <c r="AP14" s="81"/>
    </row>
    <row r="15" spans="1:43" x14ac:dyDescent="0.25">
      <c r="A15" s="401" t="s">
        <v>103</v>
      </c>
      <c r="B15" s="401"/>
      <c r="C15" s="401"/>
      <c r="D15" s="401"/>
      <c r="E15" s="218"/>
      <c r="AP15" s="81"/>
    </row>
    <row r="16" spans="1:43" x14ac:dyDescent="0.25">
      <c r="A16" s="401" t="s">
        <v>104</v>
      </c>
      <c r="B16" s="401"/>
      <c r="C16" s="401"/>
      <c r="D16" s="401"/>
      <c r="E16" s="218"/>
      <c r="AP16" s="81"/>
    </row>
    <row r="17" spans="35:42" x14ac:dyDescent="0.25">
      <c r="AP17" s="81"/>
    </row>
    <row r="18" spans="35:42" x14ac:dyDescent="0.25">
      <c r="AP18" s="81"/>
    </row>
    <row r="19" spans="35:42" x14ac:dyDescent="0.25">
      <c r="AP19" s="81"/>
    </row>
    <row r="20" spans="35:42" x14ac:dyDescent="0.25">
      <c r="AP20" s="81"/>
    </row>
    <row r="21" spans="35:42" x14ac:dyDescent="0.25">
      <c r="AP21" s="81"/>
    </row>
    <row r="22" spans="35:42" x14ac:dyDescent="0.25">
      <c r="AP22" s="81"/>
    </row>
    <row r="23" spans="35:42" x14ac:dyDescent="0.25">
      <c r="AP23" s="81"/>
    </row>
    <row r="24" spans="35:42" x14ac:dyDescent="0.25">
      <c r="AP24" s="81"/>
    </row>
    <row r="25" spans="35:42" x14ac:dyDescent="0.25">
      <c r="AP25" s="81"/>
    </row>
    <row r="26" spans="35:42" x14ac:dyDescent="0.25">
      <c r="AP26" s="81"/>
    </row>
    <row r="27" spans="35:42" x14ac:dyDescent="0.25">
      <c r="AP27" s="81"/>
    </row>
    <row r="28" spans="35:42" x14ac:dyDescent="0.25">
      <c r="AP28" s="81"/>
    </row>
    <row r="29" spans="35:42" x14ac:dyDescent="0.25">
      <c r="AP29" s="81"/>
    </row>
    <row r="30" spans="35:42" x14ac:dyDescent="0.25">
      <c r="AP30" s="81"/>
    </row>
    <row r="31" spans="35:42" x14ac:dyDescent="0.25">
      <c r="AP31" s="81"/>
    </row>
    <row r="32" spans="35:42" x14ac:dyDescent="0.25">
      <c r="AI32" s="232"/>
      <c r="AP32" s="81"/>
    </row>
    <row r="33" spans="42:42" x14ac:dyDescent="0.25">
      <c r="AP33" s="81"/>
    </row>
    <row r="34" spans="42:42" x14ac:dyDescent="0.25">
      <c r="AP34" s="81"/>
    </row>
    <row r="35" spans="42:42" x14ac:dyDescent="0.25">
      <c r="AP35" s="81"/>
    </row>
    <row r="36" spans="42:42" x14ac:dyDescent="0.25">
      <c r="AP36" s="81"/>
    </row>
    <row r="37" spans="42:42" x14ac:dyDescent="0.25">
      <c r="AP37" s="81"/>
    </row>
    <row r="38" spans="42:42" x14ac:dyDescent="0.25">
      <c r="AP38" s="81"/>
    </row>
    <row r="39" spans="42:42" x14ac:dyDescent="0.25">
      <c r="AP39" s="81"/>
    </row>
    <row r="40" spans="42:42" x14ac:dyDescent="0.25">
      <c r="AP40" s="81"/>
    </row>
    <row r="41" spans="42:42" x14ac:dyDescent="0.25">
      <c r="AP41" s="81"/>
    </row>
  </sheetData>
  <mergeCells count="12">
    <mergeCell ref="A14:E14"/>
    <mergeCell ref="A15:D15"/>
    <mergeCell ref="A16:D16"/>
    <mergeCell ref="X3:AJ3"/>
    <mergeCell ref="U3:W3"/>
    <mergeCell ref="AK3:AP3"/>
    <mergeCell ref="B3:C3"/>
    <mergeCell ref="D3:G3"/>
    <mergeCell ref="H3:I3"/>
    <mergeCell ref="J3:K3"/>
    <mergeCell ref="L3:N3"/>
    <mergeCell ref="O3:T3"/>
  </mergeCells>
  <dataValidations xWindow="893" yWindow="395" count="30">
    <dataValidation allowBlank="1" showInputMessage="1" showErrorMessage="1" promptTitle="Note" prompt="Originally reported as 504 (excluding Quebec); corrected in second interim report to 503 (excluding Quebec). Number given here is based on fact that assisted suicide is not permitted in Quebec." sqref="H6"/>
    <dataValidation allowBlank="1" showInputMessage="1" showErrorMessage="1" promptTitle="Note" prompt="Includes provisional Quebec statistics.  Third interim report noted that two Ontario cases had not been reported in the first report, so the number given in the first report (803) has been revised to reflect this." sqref="G6"/>
    <dataValidation allowBlank="1" showInputMessage="1" showErrorMessage="1" promptTitle="Note" prompt="Quebec provincial law permits only physician administered euthanasia." sqref="I4"/>
    <dataValidation allowBlank="1" showInputMessage="1" showErrorMessage="1" promptTitle="Note" prompt="Originally reported as 3;  corrected in second interim report to 4." sqref="I6"/>
    <dataValidation allowBlank="1" showInputMessage="1" showErrorMessage="1" promptTitle="Note" prompt="&quot;Hospice&quot; was included under &quot;Other&quot; in the first two interim reports." sqref="Q4 Q6 Q9"/>
    <dataValidation allowBlank="1" showInputMessage="1" showErrorMessage="1" promptTitle="Note" prompt="Reported as 65.8%.  Converted here to 65.8% of &quot;Outcome: Provided.&quot;" sqref="U6"/>
    <dataValidation allowBlank="1" showInputMessage="1" showErrorMessage="1" promptTitle="Note" prompt="Reported as 34.2%.  Converted here to 34.2% of &quot;Outcome: Provided&quot;." sqref="V6:W6"/>
    <dataValidation allowBlank="1" showInputMessage="1" showErrorMessage="1" promptTitle="Note" prompt="Reported at 49%.  Converted here to 49% of &quot;Outcome: Provided&quot;." sqref="X6"/>
    <dataValidation allowBlank="1" showInputMessage="1" showErrorMessage="1" promptTitle="Note" prompt="Reported as 51%.  Converted here to 51% of &quot;Outcome: Provided.&quot; " sqref="Y6"/>
    <dataValidation allowBlank="1" showInputMessage="1" showErrorMessage="1" promptTitle="Note" prompt="Includes 45 cases that occurred in unspecified Alberta &quot;institutions.&quot;" sqref="P6"/>
    <dataValidation allowBlank="1" showInputMessage="1" showErrorMessage="1" promptTitle="Note" prompt="This is an average of jurisdictional averages, not an actual national average of individual cases." sqref="Z6"/>
    <dataValidation allowBlank="1" showInputMessage="1" showErrorMessage="1" prompt="Originally reported as 874 (excluding Quebec). Number given here is based on fact that assisted suicide is not permitted in Quebec." sqref="H9"/>
    <dataValidation allowBlank="1" showInputMessage="1" showErrorMessage="1" promptTitle="Note" prompt="Includes provisional Quebec statistics." sqref="G9"/>
    <dataValidation allowBlank="1" showInputMessage="1" showErrorMessage="1" promptTitle="Note" prompt="Not reported by Health Canada in first interim report due to low numbers of nurse practitioners providing  EAS." sqref="J6:K6"/>
    <dataValidation allowBlank="1" showInputMessage="1" showErrorMessage="1" promptTitle="Note" prompt="73 was reported as an average of jurisdictional averages,but several Atlantic jurisdictions suppressed data on average ages, so it is reported here as &quot;unknown&quot;." sqref="Z9"/>
    <dataValidation allowBlank="1" showInputMessage="1" showErrorMessage="1" promptTitle="Note" prompt="No underlying medical condition was reported in about 8% of all cases.  This is converted here to 8% of &quot;Outcome: Provided&quot;." sqref="AO6"/>
    <dataValidation allowBlank="1" showInputMessage="1" showErrorMessage="1" promptTitle="Note" prompt="No underlying medical condition was reported in about 8% of all cases. This is converted here to 8% of &quot;Outcome: Provided&quot;." sqref="AO9"/>
    <dataValidation allowBlank="1" showInputMessage="1" showErrorMessage="1" promptTitle="Note" prompt="202 of 832 &quot;declined&quot; in select jurisdictions for loss of competence, death not reasonably foreseeable &amp; other, but  Ontario &amp; British Columbia are excluded and Alberta defines &quot;declined&quot; to include death by natural causes: hence &quot;uknown&quot;." sqref="E9:F9"/>
    <dataValidation allowBlank="1" showInputMessage="1" showErrorMessage="1" promptTitle="Note" prompt="Originally reported as 1086 (excluding Quebec). Number given here is based on fact that assisted suicide is not permitted in Quebec." sqref="H10"/>
    <dataValidation allowBlank="1" showInputMessage="1" showErrorMessage="1" promptTitle="Note" prompt="Includes provisional Quebec statistics" sqref="G10"/>
    <dataValidation allowBlank="1" showInputMessage="1" showErrorMessage="1" promptTitle="Note" prompt="1st &amp; 2nd Reports: hospice; clinician office; facility; undisclosed; 3rd Report: retirement homes; assisted or supportive living; ambulatory setting; day program space; clinician’s office; funeral home; hotel/motel; undisclosed." sqref="S4"/>
    <dataValidation allowBlank="1" showInputMessage="1" showErrorMessage="1" promptTitle="Note" prompt="Reported as 55.9%.  Converted here to 55.9% of &quot;Outcome: Provided&quot;." sqref="U10"/>
    <dataValidation allowBlank="1" showInputMessage="1" showErrorMessage="1" promptTitle="Note" prompt="Reported as 41.6%.  Converted here to 55.9% of &quot;Outcome: Provided&quot;." sqref="V10"/>
    <dataValidation allowBlank="1" showInputMessage="1" showErrorMessage="1" promptTitle="Note" prompt="Reported as 2.5%.  Converted here to 2.5% of &quot;Outcome: Provided&quot;." sqref="W10"/>
    <dataValidation allowBlank="1" showInputMessage="1" showErrorMessage="1" promptTitle="Note" prompt="Reported as 49%.  Converted here to 49% of &quot;Outcome: Provided&quot;." sqref="X10"/>
    <dataValidation allowBlank="1" showInputMessage="1" showErrorMessage="1" promptTitle="Notes" prompt="Reported as 51%.  Converted here to 51% of &quot;Outcome: Provided&quot;." sqref="Y10"/>
    <dataValidation allowBlank="1" showInputMessage="1" showErrorMessage="1" promptTitle="Note" prompt="73 was reported in the 2nd Report as an average of jurisdictional averages,but several Atlantic jurisdictions suppressed data on average ages. The same data was not explained in 3rd Report, but probably the same, so it is reported here as &quot;unknown&quot;." sqref="Z10"/>
    <dataValidation allowBlank="1" showInputMessage="1" showErrorMessage="1" promptTitle="Note" prompt="Incomplete.  Data from Yukon, Nunavut, &amp; Northwest Territories suppressed. Quebec data subject to revision." sqref="A11:B11 A10"/>
    <dataValidation allowBlank="1" showInputMessage="1" showErrorMessage="1" promptTitle="Note" prompt="Data not collected for first interim report." sqref="AA6:AJ6"/>
    <dataValidation allowBlank="1" showInputMessage="1" showErrorMessage="1" promptTitle="Note" prompt="Incomplete.  Data from Yukon and Nunavut suppressed. Judically authorized EAS excluded.  Quebec data subject to revision." sqref="A7"/>
  </dataValidations>
  <hyperlinks>
    <hyperlink ref="A6" r:id="rId1"/>
    <hyperlink ref="A10" r:id="rId2"/>
    <hyperlink ref="A9" r:id="rId3"/>
    <hyperlink ref="A1" location="Introduction!A1" display="Contents"/>
  </hyperlinks>
  <pageMargins left="0.7" right="0.7" top="0.75" bottom="0.75" header="0.3" footer="0.3"/>
  <pageSetup orientation="portrait" horizontalDpi="0" verticalDpi="0" r:id="rId4"/>
  <headerFooter>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41"/>
  <sheetViews>
    <sheetView workbookViewId="0">
      <pane xSplit="1" ySplit="4" topLeftCell="B5" activePane="bottomRight" state="frozen"/>
      <selection pane="topRight" activeCell="B1" sqref="B1"/>
      <selection pane="bottomLeft" activeCell="A3" sqref="A3"/>
      <selection pane="bottomRight" activeCell="A4" sqref="A4"/>
    </sheetView>
  </sheetViews>
  <sheetFormatPr defaultRowHeight="15" x14ac:dyDescent="0.25"/>
  <cols>
    <col min="1" max="1" width="27.85546875" customWidth="1"/>
    <col min="2" max="2" width="22" customWidth="1"/>
    <col min="3" max="3" width="18.7109375" style="4" customWidth="1"/>
    <col min="4" max="4" width="18.7109375" style="26" customWidth="1"/>
    <col min="5" max="5" width="17" style="26" customWidth="1"/>
    <col min="6" max="6" width="14.140625" customWidth="1"/>
    <col min="7" max="7" width="17" style="4" customWidth="1"/>
    <col min="8" max="8" width="13" style="26" customWidth="1"/>
    <col min="9" max="9" width="11.5703125" style="4" customWidth="1"/>
    <col min="10" max="10" width="12.28515625" style="26" customWidth="1"/>
    <col min="11" max="11" width="13.28515625" style="4" customWidth="1"/>
    <col min="12" max="12" width="12.140625" customWidth="1"/>
    <col min="13" max="13" width="17.85546875" style="26" customWidth="1"/>
    <col min="14" max="14" width="14.7109375" style="4" customWidth="1"/>
    <col min="15" max="15" width="13.28515625" customWidth="1"/>
    <col min="16" max="16" width="11.85546875" customWidth="1"/>
    <col min="17" max="17" width="12.5703125" customWidth="1"/>
    <col min="18" max="18" width="20.5703125" customWidth="1"/>
    <col min="19" max="19" width="12.42578125" style="26" customWidth="1"/>
    <col min="20" max="20" width="13.42578125" style="107" customWidth="1"/>
    <col min="21" max="21" width="15" customWidth="1"/>
    <col min="22" max="22" width="17.28515625" style="26" customWidth="1"/>
    <col min="23" max="23" width="17.28515625" style="107" customWidth="1"/>
    <col min="24" max="24" width="11.42578125" customWidth="1"/>
    <col min="25" max="25" width="12.140625" style="4" customWidth="1"/>
    <col min="26" max="27" width="12" style="26" customWidth="1"/>
    <col min="28" max="28" width="12.28515625" style="26" customWidth="1"/>
    <col min="29" max="29" width="13" style="26" customWidth="1"/>
    <col min="30" max="30" width="11.42578125" style="26" customWidth="1"/>
    <col min="31" max="31" width="14.7109375" style="26" customWidth="1"/>
    <col min="32" max="32" width="11.5703125" style="26" customWidth="1"/>
    <col min="33" max="34" width="12.5703125" style="26" customWidth="1"/>
    <col min="35" max="35" width="12.42578125" style="26" customWidth="1"/>
    <col min="36" max="36" width="12.7109375" style="4" customWidth="1"/>
    <col min="37" max="37" width="12.140625" customWidth="1"/>
    <col min="38" max="38" width="16.140625" customWidth="1"/>
    <col min="39" max="39" width="18.42578125" customWidth="1"/>
    <col min="40" max="40" width="12" customWidth="1"/>
    <col min="41" max="41" width="17.140625" style="4" customWidth="1"/>
  </cols>
  <sheetData>
    <row r="1" spans="1:42" s="224" customFormat="1" x14ac:dyDescent="0.25">
      <c r="A1" s="283" t="s">
        <v>119</v>
      </c>
      <c r="C1" s="107"/>
      <c r="D1" s="229"/>
      <c r="E1" s="229"/>
      <c r="G1" s="107"/>
      <c r="H1" s="229"/>
      <c r="I1" s="107"/>
      <c r="J1" s="229"/>
      <c r="K1" s="107"/>
      <c r="M1" s="229"/>
      <c r="N1" s="107"/>
      <c r="S1" s="229"/>
      <c r="T1" s="107"/>
      <c r="V1" s="229"/>
      <c r="W1" s="107"/>
      <c r="Y1" s="229"/>
      <c r="Z1" s="229"/>
      <c r="AA1" s="229"/>
      <c r="AB1" s="229"/>
      <c r="AC1" s="229"/>
      <c r="AD1" s="229"/>
      <c r="AE1" s="229"/>
      <c r="AF1" s="229"/>
      <c r="AG1" s="229"/>
      <c r="AH1" s="229"/>
      <c r="AI1" s="229"/>
      <c r="AJ1" s="107"/>
      <c r="AO1" s="107"/>
    </row>
    <row r="2" spans="1:42" s="106" customFormat="1" ht="20.25" thickBot="1" x14ac:dyDescent="0.35">
      <c r="A2" s="3" t="s">
        <v>72</v>
      </c>
      <c r="C2" s="107"/>
      <c r="D2" s="26"/>
      <c r="E2" s="26"/>
      <c r="G2" s="107"/>
      <c r="H2" s="26"/>
      <c r="I2" s="107"/>
      <c r="J2" s="26"/>
      <c r="K2" s="107"/>
      <c r="M2" s="26"/>
      <c r="N2" s="107"/>
      <c r="S2" s="26"/>
      <c r="T2" s="107"/>
      <c r="V2" s="26"/>
      <c r="W2" s="107"/>
      <c r="Y2" s="26"/>
      <c r="Z2" s="26"/>
      <c r="AA2" s="26"/>
      <c r="AB2" s="26"/>
      <c r="AC2" s="26"/>
      <c r="AD2" s="26"/>
      <c r="AE2" s="26"/>
      <c r="AF2" s="26"/>
      <c r="AG2" s="26"/>
      <c r="AH2" s="26"/>
      <c r="AI2" s="26"/>
      <c r="AJ2" s="107"/>
      <c r="AO2" s="107"/>
    </row>
    <row r="3" spans="1:42" ht="20.25" customHeight="1" thickTop="1" thickBot="1" x14ac:dyDescent="0.35">
      <c r="A3" s="3" t="s">
        <v>77</v>
      </c>
      <c r="B3" s="388" t="s">
        <v>25</v>
      </c>
      <c r="C3" s="389"/>
      <c r="D3" s="397" t="s">
        <v>42</v>
      </c>
      <c r="E3" s="394"/>
      <c r="F3" s="394"/>
      <c r="G3" s="395"/>
      <c r="H3" s="397" t="s">
        <v>71</v>
      </c>
      <c r="I3" s="395"/>
      <c r="J3" s="397" t="s">
        <v>75</v>
      </c>
      <c r="K3" s="395"/>
      <c r="L3" s="405" t="s">
        <v>67</v>
      </c>
      <c r="M3" s="406"/>
      <c r="N3" s="407"/>
      <c r="O3" s="397" t="s">
        <v>37</v>
      </c>
      <c r="P3" s="394"/>
      <c r="Q3" s="394"/>
      <c r="R3" s="394"/>
      <c r="S3" s="394"/>
      <c r="T3" s="395"/>
      <c r="U3" s="394" t="s">
        <v>38</v>
      </c>
      <c r="V3" s="394"/>
      <c r="W3" s="395"/>
      <c r="X3" s="397" t="s">
        <v>55</v>
      </c>
      <c r="Y3" s="394"/>
      <c r="Z3" s="394"/>
      <c r="AA3" s="394"/>
      <c r="AB3" s="394"/>
      <c r="AC3" s="394"/>
      <c r="AD3" s="394"/>
      <c r="AE3" s="394"/>
      <c r="AF3" s="394"/>
      <c r="AG3" s="394"/>
      <c r="AH3" s="394"/>
      <c r="AI3" s="394"/>
      <c r="AJ3" s="395"/>
      <c r="AK3" s="396" t="s">
        <v>32</v>
      </c>
      <c r="AL3" s="396"/>
      <c r="AM3" s="396"/>
      <c r="AN3" s="396"/>
      <c r="AO3" s="6"/>
      <c r="AP3" s="3"/>
    </row>
    <row r="4" spans="1:42" ht="51.75" customHeight="1" thickTop="1" thickBot="1" x14ac:dyDescent="0.3">
      <c r="A4" s="115" t="s">
        <v>107</v>
      </c>
      <c r="B4" s="7" t="s">
        <v>20</v>
      </c>
      <c r="C4" s="8" t="s">
        <v>19</v>
      </c>
      <c r="D4" s="46" t="s">
        <v>65</v>
      </c>
      <c r="E4" s="47" t="s">
        <v>60</v>
      </c>
      <c r="F4" s="7" t="s">
        <v>108</v>
      </c>
      <c r="G4" s="8" t="s">
        <v>21</v>
      </c>
      <c r="H4" s="23" t="s">
        <v>69</v>
      </c>
      <c r="I4" s="61" t="s">
        <v>70</v>
      </c>
      <c r="J4" s="23" t="s">
        <v>44</v>
      </c>
      <c r="K4" s="61" t="s">
        <v>43</v>
      </c>
      <c r="L4" s="7" t="s">
        <v>33</v>
      </c>
      <c r="M4" s="27" t="s">
        <v>27</v>
      </c>
      <c r="N4" s="9" t="s">
        <v>68</v>
      </c>
      <c r="O4" s="7" t="s">
        <v>2</v>
      </c>
      <c r="P4" s="7" t="s">
        <v>22</v>
      </c>
      <c r="Q4" s="7" t="s">
        <v>23</v>
      </c>
      <c r="R4" s="30" t="s">
        <v>45</v>
      </c>
      <c r="S4" s="23" t="s">
        <v>24</v>
      </c>
      <c r="T4" s="61" t="s">
        <v>41</v>
      </c>
      <c r="U4" s="7" t="s">
        <v>6</v>
      </c>
      <c r="V4" s="27" t="s">
        <v>5</v>
      </c>
      <c r="W4" s="61" t="s">
        <v>41</v>
      </c>
      <c r="X4" s="7" t="s">
        <v>3</v>
      </c>
      <c r="Y4" s="9" t="s">
        <v>4</v>
      </c>
      <c r="Z4" s="27" t="s">
        <v>28</v>
      </c>
      <c r="AA4" s="23" t="s">
        <v>46</v>
      </c>
      <c r="AB4" s="23" t="s">
        <v>47</v>
      </c>
      <c r="AC4" s="23" t="s">
        <v>48</v>
      </c>
      <c r="AD4" s="23" t="s">
        <v>49</v>
      </c>
      <c r="AE4" s="23" t="s">
        <v>50</v>
      </c>
      <c r="AF4" s="23" t="s">
        <v>51</v>
      </c>
      <c r="AG4" s="23" t="s">
        <v>52</v>
      </c>
      <c r="AH4" s="23" t="s">
        <v>53</v>
      </c>
      <c r="AI4" s="23" t="s">
        <v>54</v>
      </c>
      <c r="AJ4" s="29" t="s">
        <v>41</v>
      </c>
      <c r="AK4" s="7" t="s">
        <v>29</v>
      </c>
      <c r="AL4" s="148" t="s">
        <v>97</v>
      </c>
      <c r="AM4" s="148" t="s">
        <v>96</v>
      </c>
      <c r="AN4" s="7" t="s">
        <v>24</v>
      </c>
      <c r="AO4" s="37" t="s">
        <v>63</v>
      </c>
    </row>
    <row r="5" spans="1:42" ht="15.75" thickTop="1" x14ac:dyDescent="0.25">
      <c r="A5" s="207" t="s">
        <v>79</v>
      </c>
      <c r="B5" s="54"/>
      <c r="C5" s="55"/>
      <c r="D5" s="56"/>
      <c r="E5" s="56"/>
      <c r="F5" s="54"/>
      <c r="G5" s="55"/>
      <c r="H5" s="56"/>
      <c r="I5" s="55"/>
      <c r="J5" s="56"/>
      <c r="K5" s="55"/>
      <c r="L5" s="56"/>
      <c r="M5" s="56"/>
      <c r="N5" s="55"/>
      <c r="O5" s="54"/>
      <c r="P5" s="54"/>
      <c r="Q5" s="54"/>
      <c r="R5" s="54"/>
      <c r="S5" s="56"/>
      <c r="T5" s="55"/>
      <c r="U5" s="54"/>
      <c r="V5" s="56"/>
      <c r="W5" s="55"/>
      <c r="X5" s="54"/>
      <c r="Y5" s="55"/>
      <c r="Z5" s="56"/>
      <c r="AA5" s="56"/>
      <c r="AB5" s="56"/>
      <c r="AC5" s="56"/>
      <c r="AD5" s="56"/>
      <c r="AE5" s="56"/>
      <c r="AF5" s="56"/>
      <c r="AG5" s="56"/>
      <c r="AH5" s="56"/>
      <c r="AI5" s="56"/>
      <c r="AJ5" s="55"/>
      <c r="AK5" s="54"/>
      <c r="AL5" s="54"/>
      <c r="AM5" s="54"/>
      <c r="AN5" s="54"/>
      <c r="AO5" s="55"/>
    </row>
    <row r="6" spans="1:42" s="106" customFormat="1" x14ac:dyDescent="0.25">
      <c r="A6" s="202" t="s">
        <v>101</v>
      </c>
      <c r="B6" s="118"/>
      <c r="C6" s="122"/>
      <c r="D6" s="124"/>
      <c r="E6" s="124"/>
      <c r="F6" s="118"/>
      <c r="G6" s="122"/>
      <c r="H6" s="124"/>
      <c r="I6" s="122"/>
      <c r="J6" s="124"/>
      <c r="K6" s="122"/>
      <c r="L6" s="124"/>
      <c r="M6" s="124"/>
      <c r="N6" s="122"/>
      <c r="O6" s="118"/>
      <c r="P6" s="118"/>
      <c r="Q6" s="118"/>
      <c r="R6" s="118"/>
      <c r="S6" s="124"/>
      <c r="T6" s="122"/>
      <c r="U6" s="118"/>
      <c r="V6" s="124"/>
      <c r="W6" s="122"/>
      <c r="X6" s="118"/>
      <c r="Y6" s="122"/>
      <c r="Z6" s="124"/>
      <c r="AA6" s="124"/>
      <c r="AB6" s="124"/>
      <c r="AC6" s="124"/>
      <c r="AD6" s="124"/>
      <c r="AE6" s="124"/>
      <c r="AF6" s="124"/>
      <c r="AG6" s="124"/>
      <c r="AH6" s="124"/>
      <c r="AI6" s="124"/>
      <c r="AJ6" s="122"/>
      <c r="AK6" s="118"/>
      <c r="AL6" s="118"/>
      <c r="AM6" s="118"/>
      <c r="AN6" s="118"/>
      <c r="AO6" s="122"/>
    </row>
    <row r="7" spans="1:42" x14ac:dyDescent="0.25">
      <c r="A7" t="s">
        <v>7</v>
      </c>
      <c r="B7" s="1" t="str">
        <f>BC!B7</f>
        <v>?</v>
      </c>
      <c r="C7" s="18" t="str">
        <f>BC!C7</f>
        <v>?</v>
      </c>
      <c r="D7" s="28" t="str">
        <f>BC!D7</f>
        <v>?</v>
      </c>
      <c r="E7" s="28" t="str">
        <f>BC!E7</f>
        <v>?</v>
      </c>
      <c r="F7" s="1" t="str">
        <f>BC!F7</f>
        <v>?</v>
      </c>
      <c r="G7" s="22">
        <f>BC!G7</f>
        <v>677</v>
      </c>
      <c r="H7" s="43" t="str">
        <f>BC!H7</f>
        <v>?</v>
      </c>
      <c r="I7" s="42" t="str">
        <f>BC!I7</f>
        <v>?</v>
      </c>
      <c r="J7" s="25" t="str">
        <f>BC!J7</f>
        <v>?</v>
      </c>
      <c r="K7" s="18" t="str">
        <f>BC!K7</f>
        <v>?</v>
      </c>
      <c r="L7" s="1" t="str">
        <f>BC!L7</f>
        <v>?</v>
      </c>
      <c r="M7" s="43" t="str">
        <f>BC!M7</f>
        <v>?</v>
      </c>
      <c r="N7" s="42" t="str">
        <f>BC!N7</f>
        <v>?</v>
      </c>
      <c r="O7" s="1">
        <f>BC!O7</f>
        <v>345</v>
      </c>
      <c r="P7" s="1">
        <f>BC!P7</f>
        <v>197</v>
      </c>
      <c r="Q7" s="1" t="str">
        <f>BC!Q7</f>
        <v>?</v>
      </c>
      <c r="R7" s="1">
        <f>BC!R7</f>
        <v>66</v>
      </c>
      <c r="S7" s="124">
        <f>BC!S7</f>
        <v>50</v>
      </c>
      <c r="T7" s="122">
        <f>BC!T7</f>
        <v>0</v>
      </c>
      <c r="U7" s="1">
        <f>BC!U7</f>
        <v>317</v>
      </c>
      <c r="V7" s="124">
        <f>BC!V7</f>
        <v>195</v>
      </c>
      <c r="W7" s="122">
        <f>BC!W7</f>
        <v>0</v>
      </c>
      <c r="X7" s="1">
        <f>BC!X7</f>
        <v>347</v>
      </c>
      <c r="Y7" s="18">
        <f>BC!Y7</f>
        <v>330</v>
      </c>
      <c r="Z7" s="25">
        <f>BC!Z7</f>
        <v>75.25</v>
      </c>
      <c r="AA7" s="25">
        <f>BC!AA7</f>
        <v>67</v>
      </c>
      <c r="AB7" s="25">
        <f>BC!AB7</f>
        <v>85</v>
      </c>
      <c r="AC7" s="25">
        <f>BC!AC7</f>
        <v>83</v>
      </c>
      <c r="AD7" s="25">
        <f>BC!AD7</f>
        <v>103</v>
      </c>
      <c r="AE7" s="25">
        <f>BC!AE7</f>
        <v>91</v>
      </c>
      <c r="AF7" s="25">
        <f>BC!AF7</f>
        <v>116</v>
      </c>
      <c r="AG7" s="25">
        <f>BC!AG7</f>
        <v>87</v>
      </c>
      <c r="AH7" s="25">
        <f>BC!AH7</f>
        <v>31</v>
      </c>
      <c r="AI7" s="25" t="str">
        <f>BC!AI7</f>
        <v>?</v>
      </c>
      <c r="AJ7" s="18">
        <f>BC!AJ7</f>
        <v>0</v>
      </c>
      <c r="AK7" s="1">
        <f>BC!AK7</f>
        <v>439</v>
      </c>
      <c r="AL7" s="1">
        <f>BC!AL7</f>
        <v>77</v>
      </c>
      <c r="AM7" s="1">
        <f>BC!AM7</f>
        <v>119</v>
      </c>
      <c r="AN7" s="1">
        <f>BC!AN7</f>
        <v>42</v>
      </c>
      <c r="AO7" s="18">
        <f>BC!AO7</f>
        <v>0</v>
      </c>
    </row>
    <row r="8" spans="1:42" x14ac:dyDescent="0.25">
      <c r="A8" t="s">
        <v>8</v>
      </c>
      <c r="B8" s="1">
        <f>Alta!B7</f>
        <v>820</v>
      </c>
      <c r="C8" s="18">
        <f>Alta!C7</f>
        <v>317</v>
      </c>
      <c r="D8" s="28" t="str">
        <f>Alta!D7</f>
        <v>?</v>
      </c>
      <c r="E8" s="28" t="str">
        <f>Alta!E7</f>
        <v>?</v>
      </c>
      <c r="F8" s="1">
        <f>Alta!F7</f>
        <v>60</v>
      </c>
      <c r="G8" s="22">
        <f>Alta!G7</f>
        <v>204</v>
      </c>
      <c r="H8" s="43" t="str">
        <f>Alta!H7</f>
        <v>?</v>
      </c>
      <c r="I8" s="42" t="str">
        <f>Alta!I7</f>
        <v>?</v>
      </c>
      <c r="J8" s="1" t="str">
        <f>Alta!J7</f>
        <v>?</v>
      </c>
      <c r="K8" s="18" t="str">
        <f>Alta!K7</f>
        <v>?</v>
      </c>
      <c r="L8" s="1" t="str">
        <f>Alta!L7</f>
        <v>?</v>
      </c>
      <c r="M8" s="43" t="str">
        <f>Alta!M7</f>
        <v>?</v>
      </c>
      <c r="N8" s="42" t="str">
        <f>Alta!N7</f>
        <v>?</v>
      </c>
      <c r="O8" s="1">
        <f>Alta!O7</f>
        <v>64</v>
      </c>
      <c r="P8" s="1">
        <f>Alta!P7</f>
        <v>73</v>
      </c>
      <c r="Q8" s="1" t="str">
        <f>Alta!Q7</f>
        <v>?</v>
      </c>
      <c r="R8" s="1">
        <f>Alta!R7</f>
        <v>32</v>
      </c>
      <c r="S8" s="124">
        <f>Alta!S7</f>
        <v>21</v>
      </c>
      <c r="T8" s="122">
        <f>Alta!T7</f>
        <v>0</v>
      </c>
      <c r="U8" s="1">
        <f>Alta!U7</f>
        <v>128</v>
      </c>
      <c r="V8" s="124">
        <f>Alta!V7</f>
        <v>76</v>
      </c>
      <c r="W8" s="122">
        <f>Alta!W7</f>
        <v>0</v>
      </c>
      <c r="X8" s="1">
        <f>Alta!X7</f>
        <v>98</v>
      </c>
      <c r="Y8" s="18">
        <f>Alta!Y7</f>
        <v>106</v>
      </c>
      <c r="Z8" s="1">
        <f>Alta!Z7</f>
        <v>71.599999999999994</v>
      </c>
      <c r="AA8" s="1" t="str">
        <f>Alta!AA7</f>
        <v>?</v>
      </c>
      <c r="AB8" s="1" t="str">
        <f>Alta!AB7</f>
        <v>?</v>
      </c>
      <c r="AC8" s="1">
        <f>Alta!AC7</f>
        <v>20</v>
      </c>
      <c r="AD8" s="1">
        <f>Alta!AD7</f>
        <v>16</v>
      </c>
      <c r="AE8" s="1">
        <f>Alta!AE7</f>
        <v>33</v>
      </c>
      <c r="AF8" s="1">
        <f>Alta!AF7</f>
        <v>37</v>
      </c>
      <c r="AG8" s="1">
        <f>Alta!AG7</f>
        <v>49</v>
      </c>
      <c r="AH8" s="1" t="str">
        <f>Alta!AH7</f>
        <v>?</v>
      </c>
      <c r="AI8" s="25" t="str">
        <f>Alta!AI7</f>
        <v>?</v>
      </c>
      <c r="AJ8" s="18">
        <f>Alta!AJ7</f>
        <v>49</v>
      </c>
      <c r="AK8" s="1">
        <f>Alta!AK7</f>
        <v>116</v>
      </c>
      <c r="AL8" s="1">
        <f>Alta!AL7</f>
        <v>24</v>
      </c>
      <c r="AM8" s="1">
        <f>Alta!AM7</f>
        <v>28</v>
      </c>
      <c r="AN8" s="1">
        <f>Alta!AN7</f>
        <v>36</v>
      </c>
      <c r="AO8" s="18">
        <f>Alta!AO7</f>
        <v>0</v>
      </c>
    </row>
    <row r="9" spans="1:42" x14ac:dyDescent="0.25">
      <c r="A9" t="s">
        <v>9</v>
      </c>
      <c r="B9" s="1">
        <f>Sask!B7</f>
        <v>158</v>
      </c>
      <c r="C9" s="18">
        <f>Sask!C7</f>
        <v>100</v>
      </c>
      <c r="D9" s="28" t="str">
        <f>Sask!D7</f>
        <v>?</v>
      </c>
      <c r="E9" s="28">
        <f>Sask!E7</f>
        <v>21</v>
      </c>
      <c r="F9" s="1" t="str">
        <f>Sask!F7</f>
        <v>?</v>
      </c>
      <c r="G9" s="22">
        <f>Sask!G7</f>
        <v>57</v>
      </c>
      <c r="H9" s="43" t="str">
        <f>Sask!H7</f>
        <v>?</v>
      </c>
      <c r="I9" s="42" t="str">
        <f>Sask!I7</f>
        <v>?</v>
      </c>
      <c r="J9" s="25" t="str">
        <f>Sask!J7</f>
        <v>?</v>
      </c>
      <c r="K9" s="18" t="str">
        <f>Sask!K7</f>
        <v>?</v>
      </c>
      <c r="L9" s="1" t="str">
        <f>Sask!L7</f>
        <v>?</v>
      </c>
      <c r="M9" s="43" t="str">
        <f>Sask!M7</f>
        <v>?</v>
      </c>
      <c r="N9" s="42" t="str">
        <f>Sask!N7</f>
        <v>?</v>
      </c>
      <c r="O9" s="1" t="str">
        <f>Sask!O7</f>
        <v>?</v>
      </c>
      <c r="P9" s="1">
        <f>Sask!P7</f>
        <v>33</v>
      </c>
      <c r="Q9" s="1" t="str">
        <f>Sask!Q7</f>
        <v>?</v>
      </c>
      <c r="R9" s="1" t="str">
        <f>Sask!R7</f>
        <v>?</v>
      </c>
      <c r="S9" s="124" t="str">
        <f>Sask!S7</f>
        <v>?</v>
      </c>
      <c r="T9" s="122" t="str">
        <f>Sask!T7</f>
        <v>?</v>
      </c>
      <c r="U9" s="1" t="str">
        <f>Sask!U7</f>
        <v>?</v>
      </c>
      <c r="V9" s="124" t="str">
        <f>Sask!V7</f>
        <v>?</v>
      </c>
      <c r="W9" s="122">
        <f>Sask!W7</f>
        <v>18</v>
      </c>
      <c r="X9" s="1">
        <f>Sask!X7</f>
        <v>33</v>
      </c>
      <c r="Y9" s="18">
        <f>Sask!Y7</f>
        <v>24</v>
      </c>
      <c r="Z9" s="25" t="str">
        <f>Sask!Z7</f>
        <v>?</v>
      </c>
      <c r="AA9" s="25" t="str">
        <f>Sask!AA7</f>
        <v>?</v>
      </c>
      <c r="AB9" s="25" t="str">
        <f>Sask!AB7</f>
        <v>?</v>
      </c>
      <c r="AC9" s="25" t="str">
        <f>Sask!AC7</f>
        <v>?</v>
      </c>
      <c r="AD9" s="25" t="str">
        <f>Sask!AD7</f>
        <v>?</v>
      </c>
      <c r="AE9" s="25" t="str">
        <f>Sask!AE7</f>
        <v>?</v>
      </c>
      <c r="AF9" s="25" t="str">
        <f>Sask!AF7</f>
        <v>?</v>
      </c>
      <c r="AG9" s="25" t="str">
        <f>Sask!AG7</f>
        <v>?</v>
      </c>
      <c r="AH9" s="25" t="str">
        <f>Sask!AH7</f>
        <v>?</v>
      </c>
      <c r="AI9" s="25">
        <f>Sask!AI7</f>
        <v>0</v>
      </c>
      <c r="AJ9" s="18" t="str">
        <f>Sask!AJ7</f>
        <v>?</v>
      </c>
      <c r="AK9" s="1">
        <f>Sask!AK7</f>
        <v>42</v>
      </c>
      <c r="AL9" s="1" t="str">
        <f>Sask!AL7</f>
        <v>?</v>
      </c>
      <c r="AM9" s="1" t="str">
        <f>Sask!AM7</f>
        <v>?</v>
      </c>
      <c r="AN9" s="1" t="str">
        <f>Sask!AN7</f>
        <v>?</v>
      </c>
      <c r="AO9" s="18">
        <f>Sask!AO7</f>
        <v>15</v>
      </c>
    </row>
    <row r="10" spans="1:42" x14ac:dyDescent="0.25">
      <c r="A10" t="s">
        <v>10</v>
      </c>
      <c r="B10" s="1">
        <f>Man!B7</f>
        <v>317</v>
      </c>
      <c r="C10" s="18">
        <f>Man!C7</f>
        <v>141</v>
      </c>
      <c r="D10" s="28" t="str">
        <f>Man!D7</f>
        <v>?</v>
      </c>
      <c r="E10" s="28">
        <f>Man!E7</f>
        <v>45</v>
      </c>
      <c r="F10" s="1">
        <f>Man!F7</f>
        <v>62</v>
      </c>
      <c r="G10" s="22">
        <f>Man!G7</f>
        <v>63</v>
      </c>
      <c r="H10" s="43" t="str">
        <f>Man!H7</f>
        <v>?</v>
      </c>
      <c r="I10" s="42" t="str">
        <f>Man!I7</f>
        <v>?</v>
      </c>
      <c r="J10" s="25" t="str">
        <f>Man!J7</f>
        <v>?</v>
      </c>
      <c r="K10" s="18" t="str">
        <f>Man!K7</f>
        <v>?</v>
      </c>
      <c r="L10" s="1" t="str">
        <f>Man!L7</f>
        <v>?</v>
      </c>
      <c r="M10" s="43" t="str">
        <f>Man!M7</f>
        <v>?</v>
      </c>
      <c r="N10" s="42" t="str">
        <f>Man!N7</f>
        <v>?</v>
      </c>
      <c r="O10" s="1" t="str">
        <f>Man!O7</f>
        <v>?</v>
      </c>
      <c r="P10" s="1">
        <f>Man!P7</f>
        <v>36</v>
      </c>
      <c r="Q10" s="1" t="str">
        <f>Man!Q7</f>
        <v>?</v>
      </c>
      <c r="R10" s="1" t="str">
        <f>Man!R7</f>
        <v>?</v>
      </c>
      <c r="S10" s="124" t="str">
        <f>Man!S7</f>
        <v>?</v>
      </c>
      <c r="T10" s="122">
        <f>Man!T7</f>
        <v>0</v>
      </c>
      <c r="U10" s="1">
        <f>Man!U7</f>
        <v>48</v>
      </c>
      <c r="V10" s="124">
        <f>Man!V7</f>
        <v>15</v>
      </c>
      <c r="W10" s="122">
        <f>Man!W7</f>
        <v>0</v>
      </c>
      <c r="X10" s="1">
        <f>Man!X7</f>
        <v>25</v>
      </c>
      <c r="Y10" s="18">
        <f>Man!Y7</f>
        <v>38</v>
      </c>
      <c r="Z10" s="25">
        <f>Man!Z7</f>
        <v>74</v>
      </c>
      <c r="AA10" s="25" t="str">
        <f>Man!AA7</f>
        <v>?</v>
      </c>
      <c r="AB10" s="25" t="str">
        <f>Man!AB7</f>
        <v>?</v>
      </c>
      <c r="AC10" s="25" t="str">
        <f>Man!AC7</f>
        <v>?</v>
      </c>
      <c r="AD10" s="25" t="str">
        <f>Man!AD7</f>
        <v>?</v>
      </c>
      <c r="AE10" s="25" t="str">
        <f>Man!AE7</f>
        <v>?</v>
      </c>
      <c r="AF10" s="25" t="str">
        <f>Man!AF7</f>
        <v>?</v>
      </c>
      <c r="AG10" s="25" t="str">
        <f>Man!AG7</f>
        <v>?</v>
      </c>
      <c r="AH10" s="25" t="str">
        <f>Man!AH7</f>
        <v>?</v>
      </c>
      <c r="AI10" s="25" t="str">
        <f>Man!AI7</f>
        <v>?</v>
      </c>
      <c r="AJ10" s="18">
        <f>Man!AJ7</f>
        <v>21</v>
      </c>
      <c r="AK10" s="1">
        <f>Man!AK7</f>
        <v>58</v>
      </c>
      <c r="AL10" s="1" t="str">
        <f>Man!AL7</f>
        <v>?</v>
      </c>
      <c r="AM10" s="1" t="str">
        <f>Man!AM7</f>
        <v>?</v>
      </c>
      <c r="AN10" s="1" t="str">
        <f>Man!AN7</f>
        <v>?</v>
      </c>
      <c r="AO10" s="18">
        <f>Man!AO7</f>
        <v>9</v>
      </c>
    </row>
    <row r="11" spans="1:42" x14ac:dyDescent="0.25">
      <c r="A11" t="s">
        <v>11</v>
      </c>
      <c r="B11" s="1" t="str">
        <f>Ont!B7</f>
        <v>?</v>
      </c>
      <c r="C11" s="18" t="str">
        <f>Ont!C7</f>
        <v>?</v>
      </c>
      <c r="D11" s="28" t="str">
        <f>Ont!D7</f>
        <v>?</v>
      </c>
      <c r="E11" s="28" t="str">
        <f>Ont!E7</f>
        <v>?</v>
      </c>
      <c r="F11" s="1" t="str">
        <f>Ont!F7</f>
        <v>?</v>
      </c>
      <c r="G11" s="22">
        <f>Ont!G7</f>
        <v>839</v>
      </c>
      <c r="H11" s="43" t="str">
        <f>Ont!H7</f>
        <v>?</v>
      </c>
      <c r="I11" s="42" t="str">
        <f>Ont!I7</f>
        <v>?</v>
      </c>
      <c r="J11" s="25" t="str">
        <f>Ont!J7</f>
        <v>?</v>
      </c>
      <c r="K11" s="18" t="str">
        <f>Ont!K7</f>
        <v>?</v>
      </c>
      <c r="L11" s="1" t="str">
        <f>Ont!L7</f>
        <v>?</v>
      </c>
      <c r="M11" s="43" t="str">
        <f>Ont!M7</f>
        <v>?</v>
      </c>
      <c r="N11" s="42" t="str">
        <f>Ont!N7</f>
        <v>?</v>
      </c>
      <c r="O11" s="1">
        <f>Ont!O7</f>
        <v>350</v>
      </c>
      <c r="P11" s="1">
        <f>Ont!P7</f>
        <v>422</v>
      </c>
      <c r="Q11" s="1" t="str">
        <f>Ont!Q7</f>
        <v>&lt;7</v>
      </c>
      <c r="R11" s="1">
        <f>Ont!R7</f>
        <v>33</v>
      </c>
      <c r="S11" s="124">
        <f>Ont!S7</f>
        <v>28</v>
      </c>
      <c r="T11" s="122" t="str">
        <f>Ont!T7</f>
        <v>&lt;7</v>
      </c>
      <c r="U11" s="1">
        <f>Ont!U7</f>
        <v>534</v>
      </c>
      <c r="V11" s="124">
        <f>Ont!V7</f>
        <v>305</v>
      </c>
      <c r="W11" s="122">
        <f>Ont!W7</f>
        <v>0</v>
      </c>
      <c r="X11" s="1">
        <f>Ont!X7</f>
        <v>420</v>
      </c>
      <c r="Y11" s="18">
        <f>Ont!Y7</f>
        <v>419</v>
      </c>
      <c r="Z11" s="25">
        <f>Ont!Z7</f>
        <v>73.75</v>
      </c>
      <c r="AA11" s="25">
        <f>Ont!AA7</f>
        <v>61</v>
      </c>
      <c r="AB11" s="25">
        <f>Ont!AB7</f>
        <v>96</v>
      </c>
      <c r="AC11" s="25">
        <f>Ont!AC7</f>
        <v>119</v>
      </c>
      <c r="AD11" s="25">
        <f>Ont!AD7</f>
        <v>126</v>
      </c>
      <c r="AE11" s="25">
        <f>Ont!AE7</f>
        <v>119</v>
      </c>
      <c r="AF11" s="25">
        <f>Ont!AF7</f>
        <v>125</v>
      </c>
      <c r="AG11" s="25">
        <f>Ont!AG7</f>
        <v>130</v>
      </c>
      <c r="AH11" s="25">
        <f>Ont!AH7</f>
        <v>44</v>
      </c>
      <c r="AI11" s="25" t="str">
        <f>Ont!AI7</f>
        <v>?</v>
      </c>
      <c r="AJ11" s="18">
        <f>Ont!AK7</f>
        <v>530</v>
      </c>
      <c r="AK11" s="1">
        <f>Ont!AL7</f>
        <v>106</v>
      </c>
      <c r="AL11" s="1">
        <f>Ont!AM7</f>
        <v>126</v>
      </c>
      <c r="AM11" s="1">
        <f>Ont!AN7</f>
        <v>77</v>
      </c>
      <c r="AN11" s="1">
        <f>Ont!AO7</f>
        <v>0</v>
      </c>
      <c r="AO11" s="18">
        <f>Ont!AP7</f>
        <v>0</v>
      </c>
    </row>
    <row r="12" spans="1:42" x14ac:dyDescent="0.25">
      <c r="A12" t="s">
        <v>0</v>
      </c>
      <c r="B12" s="1"/>
      <c r="C12" s="18"/>
      <c r="D12" s="28"/>
      <c r="E12" s="28"/>
      <c r="F12" s="1"/>
      <c r="G12" s="22"/>
      <c r="H12" s="43"/>
      <c r="I12" s="42"/>
      <c r="J12" s="25"/>
      <c r="K12" s="18"/>
      <c r="L12" s="1"/>
      <c r="M12" s="43"/>
      <c r="N12" s="42"/>
      <c r="O12" s="1"/>
      <c r="P12" s="1"/>
      <c r="Q12" s="1"/>
      <c r="R12" s="1"/>
      <c r="S12" s="124"/>
      <c r="T12" s="122"/>
      <c r="U12" s="1"/>
      <c r="V12" s="124"/>
      <c r="W12" s="122"/>
      <c r="X12" s="1"/>
      <c r="Y12" s="18"/>
      <c r="Z12" s="25"/>
      <c r="AA12" s="25"/>
      <c r="AB12" s="25"/>
      <c r="AC12" s="25"/>
      <c r="AD12" s="25"/>
      <c r="AE12" s="25"/>
      <c r="AF12" s="25"/>
      <c r="AG12" s="25"/>
      <c r="AH12" s="25"/>
      <c r="AI12" s="25"/>
      <c r="AJ12" s="18"/>
      <c r="AK12" s="1"/>
      <c r="AL12" s="1"/>
      <c r="AM12" s="1"/>
      <c r="AN12" s="1"/>
      <c r="AO12" s="18"/>
    </row>
    <row r="13" spans="1:42" ht="15.75" thickBot="1" x14ac:dyDescent="0.3">
      <c r="A13" s="179" t="s">
        <v>39</v>
      </c>
      <c r="B13" s="170">
        <f>Atlantic!B12</f>
        <v>96</v>
      </c>
      <c r="C13" s="184">
        <f>Atlantic!C12</f>
        <v>102</v>
      </c>
      <c r="D13" s="188" t="str">
        <f>Atlantic!D12</f>
        <v>n/r</v>
      </c>
      <c r="E13" s="170">
        <f>Atlantic!E12</f>
        <v>18</v>
      </c>
      <c r="F13" s="170">
        <f>Atlantic!F12</f>
        <v>8</v>
      </c>
      <c r="G13" s="180">
        <f>Atlantic!G12</f>
        <v>51</v>
      </c>
      <c r="H13" s="186" t="str">
        <f>Atlantic!H12</f>
        <v>?</v>
      </c>
      <c r="I13" s="184" t="str">
        <f>Atlantic!I12</f>
        <v>?</v>
      </c>
      <c r="J13" s="188">
        <f>Atlantic!J12</f>
        <v>51</v>
      </c>
      <c r="K13" s="180">
        <f>Atlantic!K12</f>
        <v>0</v>
      </c>
      <c r="L13" s="186" t="str">
        <f>Atlantic!L12</f>
        <v>?</v>
      </c>
      <c r="M13" s="170" t="str">
        <f>Atlantic!M12</f>
        <v>?</v>
      </c>
      <c r="N13" s="184" t="str">
        <f>Atlantic!N12</f>
        <v>?</v>
      </c>
      <c r="O13" s="188" t="str">
        <f>Atlantic!O12</f>
        <v>?</v>
      </c>
      <c r="P13" s="170">
        <f>Atlantic!P12</f>
        <v>23</v>
      </c>
      <c r="Q13" s="170" t="str">
        <f>Atlantic!Q12</f>
        <v>?</v>
      </c>
      <c r="R13" s="170" t="str">
        <f>Atlantic!R12</f>
        <v>n/a</v>
      </c>
      <c r="S13" s="170" t="str">
        <f>Atlantic!S12</f>
        <v>?</v>
      </c>
      <c r="T13" s="20">
        <f>Atlantic!T11</f>
        <v>52</v>
      </c>
      <c r="U13" s="186">
        <f>Atlantic!U12</f>
        <v>15</v>
      </c>
      <c r="V13" s="170">
        <f>Atlantic!V12</f>
        <v>36</v>
      </c>
      <c r="W13" s="184" t="str">
        <f>Atlantic!W12</f>
        <v>?</v>
      </c>
      <c r="X13" s="188">
        <f>Atlantic!X12</f>
        <v>27</v>
      </c>
      <c r="Y13" s="180">
        <f>Atlantic!Y12</f>
        <v>24</v>
      </c>
      <c r="Z13" s="188" t="str">
        <f>Atlantic!Z12</f>
        <v>?</v>
      </c>
      <c r="AA13" s="170" t="str">
        <f>Atlantic!AA12</f>
        <v>&lt;7</v>
      </c>
      <c r="AB13" s="170" t="str">
        <f>Atlantic!AB12</f>
        <v>&lt;7</v>
      </c>
      <c r="AC13" s="170" t="str">
        <f>Atlantic!AC12</f>
        <v>&lt;7</v>
      </c>
      <c r="AD13" s="170" t="str">
        <f>Atlantic!AD12</f>
        <v>&lt;7</v>
      </c>
      <c r="AE13" s="170" t="str">
        <f>Atlantic!AE12</f>
        <v>&lt;7</v>
      </c>
      <c r="AF13" s="170">
        <f>Atlantic!AF12</f>
        <v>10</v>
      </c>
      <c r="AG13" s="170">
        <f>Atlantic!AG12</f>
        <v>15</v>
      </c>
      <c r="AH13" s="170" t="str">
        <f>Atlantic!AH12</f>
        <v>&lt;7</v>
      </c>
      <c r="AI13" s="170">
        <f>Atlantic!AI12</f>
        <v>0</v>
      </c>
      <c r="AJ13" s="180" t="str">
        <f>Atlantic!AJ12</f>
        <v>&lt;7</v>
      </c>
      <c r="AK13" s="186">
        <f>Atlantic!AK12</f>
        <v>36</v>
      </c>
      <c r="AL13" s="170">
        <f>Atlantic!AL12</f>
        <v>11</v>
      </c>
      <c r="AM13" s="170">
        <f>Atlantic!AM12</f>
        <v>0</v>
      </c>
      <c r="AN13" s="170">
        <f>Atlantic!AN12</f>
        <v>0</v>
      </c>
      <c r="AO13" s="180">
        <f>Atlantic!AO12</f>
        <v>4</v>
      </c>
    </row>
    <row r="14" spans="1:42" x14ac:dyDescent="0.25">
      <c r="A14" s="167" t="s">
        <v>12</v>
      </c>
      <c r="B14" s="408" t="str">
        <f>Atlantic!B13</f>
        <v>Suppressed</v>
      </c>
      <c r="C14" s="411" t="str">
        <f>Atlantic!C13</f>
        <v>Suppressed</v>
      </c>
      <c r="D14" s="414" t="str">
        <f>Atlantic!D13</f>
        <v>n/r</v>
      </c>
      <c r="E14" s="408" t="str">
        <f>Atlantic!E13</f>
        <v>Suppressed</v>
      </c>
      <c r="F14" s="408" t="str">
        <f>Atlantic!F13</f>
        <v>Suppressed</v>
      </c>
      <c r="G14" s="411" t="str">
        <f>Atlantic!G13</f>
        <v>Suppressed</v>
      </c>
      <c r="H14" s="414" t="str">
        <f>Atlantic!H13</f>
        <v>n/r</v>
      </c>
      <c r="I14" s="411" t="str">
        <f>Atlantic!I13</f>
        <v>n/r</v>
      </c>
      <c r="J14" s="414" t="str">
        <f>Atlantic!J13</f>
        <v>Suppressed</v>
      </c>
      <c r="K14" s="411">
        <f>Atlantic!K13</f>
        <v>0</v>
      </c>
      <c r="L14" s="414" t="str">
        <f>Atlantic!L13</f>
        <v>n/r</v>
      </c>
      <c r="M14" s="408" t="str">
        <f>Atlantic!M13</f>
        <v>n/r</v>
      </c>
      <c r="N14" s="411" t="str">
        <f>Atlantic!N13</f>
        <v>n/r</v>
      </c>
      <c r="O14" s="414" t="str">
        <f>Atlantic!O13</f>
        <v>Suppressed</v>
      </c>
      <c r="P14" s="408" t="str">
        <f>Atlantic!P13</f>
        <v>Suppressed</v>
      </c>
      <c r="Q14" s="408" t="str">
        <f>Atlantic!Q13</f>
        <v>Suppressed</v>
      </c>
      <c r="R14" s="408" t="str">
        <f>Atlantic!R13</f>
        <v>Suppressed</v>
      </c>
      <c r="S14" s="408" t="str">
        <f>Atlantic!S13</f>
        <v>Suppressed</v>
      </c>
      <c r="T14" s="116"/>
      <c r="U14" s="417" t="str">
        <f>Atlantic!U13</f>
        <v>Suppressed</v>
      </c>
      <c r="V14" s="408" t="str">
        <f>Atlantic!V13</f>
        <v>Suppressed</v>
      </c>
      <c r="W14" s="411" t="str">
        <f>Atlantic!W13</f>
        <v>Suppressed</v>
      </c>
      <c r="X14" s="414" t="str">
        <f>Atlantic!X13</f>
        <v>Suppressed</v>
      </c>
      <c r="Y14" s="411" t="str">
        <f>Atlantic!Y13</f>
        <v>Suppressed</v>
      </c>
      <c r="Z14" s="414" t="str">
        <f>Atlantic!Z13</f>
        <v>Suppressed</v>
      </c>
      <c r="AA14" s="408" t="str">
        <f>Atlantic!AA13</f>
        <v>Suppressed</v>
      </c>
      <c r="AB14" s="408" t="str">
        <f>Atlantic!AB13</f>
        <v>Suppressed</v>
      </c>
      <c r="AC14" s="408" t="str">
        <f>Atlantic!AC13</f>
        <v>Suppressed</v>
      </c>
      <c r="AD14" s="408" t="str">
        <f>Atlantic!AD13</f>
        <v>Suppressed</v>
      </c>
      <c r="AE14" s="408" t="str">
        <f>Atlantic!AE13</f>
        <v>Suppressed</v>
      </c>
      <c r="AF14" s="408" t="str">
        <f>Atlantic!AF13</f>
        <v>Suppressed</v>
      </c>
      <c r="AG14" s="408" t="str">
        <f>Atlantic!AG13</f>
        <v>Suppressed</v>
      </c>
      <c r="AH14" s="408" t="str">
        <f>Atlantic!AH13</f>
        <v>Suppressed</v>
      </c>
      <c r="AI14" s="408" t="str">
        <f>Atlantic!AI13</f>
        <v>Suppressed</v>
      </c>
      <c r="AJ14" s="411" t="str">
        <f>Atlantic!AJ13</f>
        <v>Suppressed</v>
      </c>
      <c r="AK14" s="414" t="str">
        <f>Atlantic!AK13</f>
        <v>Suppressed</v>
      </c>
      <c r="AL14" s="408" t="str">
        <f>Atlantic!AL13</f>
        <v>Suppressed</v>
      </c>
      <c r="AM14" s="408" t="str">
        <f>Atlantic!AM13</f>
        <v>Suppressed</v>
      </c>
      <c r="AN14" s="408" t="str">
        <f>Atlantic!AN13</f>
        <v>Suppressed</v>
      </c>
      <c r="AO14" s="411" t="str">
        <f>Atlantic!AO13</f>
        <v>Suppressed</v>
      </c>
    </row>
    <row r="15" spans="1:42" x14ac:dyDescent="0.25">
      <c r="A15" s="162" t="s">
        <v>16</v>
      </c>
      <c r="B15" s="409"/>
      <c r="C15" s="412"/>
      <c r="D15" s="415"/>
      <c r="E15" s="409"/>
      <c r="F15" s="409"/>
      <c r="G15" s="412"/>
      <c r="H15" s="415"/>
      <c r="I15" s="412"/>
      <c r="J15" s="415"/>
      <c r="K15" s="412"/>
      <c r="L15" s="415"/>
      <c r="M15" s="409"/>
      <c r="N15" s="412"/>
      <c r="O15" s="415"/>
      <c r="P15" s="409"/>
      <c r="Q15" s="409"/>
      <c r="R15" s="409"/>
      <c r="S15" s="409"/>
      <c r="T15" s="117"/>
      <c r="U15" s="418"/>
      <c r="V15" s="409"/>
      <c r="W15" s="412"/>
      <c r="X15" s="415"/>
      <c r="Y15" s="412"/>
      <c r="Z15" s="415"/>
      <c r="AA15" s="409"/>
      <c r="AB15" s="409"/>
      <c r="AC15" s="409"/>
      <c r="AD15" s="409"/>
      <c r="AE15" s="409"/>
      <c r="AF15" s="409"/>
      <c r="AG15" s="409"/>
      <c r="AH15" s="409"/>
      <c r="AI15" s="409"/>
      <c r="AJ15" s="412"/>
      <c r="AK15" s="415"/>
      <c r="AL15" s="409"/>
      <c r="AM15" s="409"/>
      <c r="AN15" s="409"/>
      <c r="AO15" s="412"/>
    </row>
    <row r="16" spans="1:42" x14ac:dyDescent="0.25">
      <c r="A16" s="162" t="s">
        <v>13</v>
      </c>
      <c r="B16" s="409"/>
      <c r="C16" s="412"/>
      <c r="D16" s="415"/>
      <c r="E16" s="409"/>
      <c r="F16" s="409"/>
      <c r="G16" s="412"/>
      <c r="H16" s="415"/>
      <c r="I16" s="412"/>
      <c r="J16" s="415"/>
      <c r="K16" s="412"/>
      <c r="L16" s="415"/>
      <c r="M16" s="409"/>
      <c r="N16" s="412"/>
      <c r="O16" s="415"/>
      <c r="P16" s="409"/>
      <c r="Q16" s="409"/>
      <c r="R16" s="409"/>
      <c r="S16" s="409"/>
      <c r="T16" s="117"/>
      <c r="U16" s="418"/>
      <c r="V16" s="409"/>
      <c r="W16" s="412"/>
      <c r="X16" s="415"/>
      <c r="Y16" s="412"/>
      <c r="Z16" s="415"/>
      <c r="AA16" s="409"/>
      <c r="AB16" s="409"/>
      <c r="AC16" s="409"/>
      <c r="AD16" s="409"/>
      <c r="AE16" s="409"/>
      <c r="AF16" s="409"/>
      <c r="AG16" s="409"/>
      <c r="AH16" s="409"/>
      <c r="AI16" s="409"/>
      <c r="AJ16" s="412"/>
      <c r="AK16" s="415"/>
      <c r="AL16" s="409"/>
      <c r="AM16" s="409"/>
      <c r="AN16" s="409"/>
      <c r="AO16" s="412"/>
    </row>
    <row r="17" spans="1:41" x14ac:dyDescent="0.25">
      <c r="A17" s="162" t="s">
        <v>17</v>
      </c>
      <c r="B17" s="410"/>
      <c r="C17" s="413"/>
      <c r="D17" s="416"/>
      <c r="E17" s="410"/>
      <c r="F17" s="410"/>
      <c r="G17" s="413"/>
      <c r="H17" s="416"/>
      <c r="I17" s="413"/>
      <c r="J17" s="416"/>
      <c r="K17" s="413"/>
      <c r="L17" s="416"/>
      <c r="M17" s="410"/>
      <c r="N17" s="413"/>
      <c r="O17" s="416"/>
      <c r="P17" s="410"/>
      <c r="Q17" s="410"/>
      <c r="R17" s="410"/>
      <c r="S17" s="410"/>
      <c r="T17" s="195"/>
      <c r="U17" s="419"/>
      <c r="V17" s="410"/>
      <c r="W17" s="413"/>
      <c r="X17" s="416"/>
      <c r="Y17" s="413"/>
      <c r="Z17" s="416"/>
      <c r="AA17" s="410"/>
      <c r="AB17" s="410"/>
      <c r="AC17" s="410"/>
      <c r="AD17" s="410"/>
      <c r="AE17" s="410"/>
      <c r="AF17" s="410"/>
      <c r="AG17" s="410"/>
      <c r="AH17" s="410"/>
      <c r="AI17" s="410"/>
      <c r="AJ17" s="413"/>
      <c r="AK17" s="416"/>
      <c r="AL17" s="410"/>
      <c r="AM17" s="410"/>
      <c r="AN17" s="410"/>
      <c r="AO17" s="413"/>
    </row>
    <row r="18" spans="1:41" ht="15.75" thickBot="1" x14ac:dyDescent="0.3">
      <c r="A18" s="182" t="s">
        <v>40</v>
      </c>
      <c r="B18" s="175" t="str">
        <f>Territories!B11</f>
        <v>?</v>
      </c>
      <c r="C18" s="185" t="str">
        <f>Territories!C11</f>
        <v>?</v>
      </c>
      <c r="D18" s="189" t="str">
        <f>Territories!D11</f>
        <v>?</v>
      </c>
      <c r="E18" s="175" t="str">
        <f>Territories!E11</f>
        <v>?</v>
      </c>
      <c r="F18" s="175" t="str">
        <f>Territories!F11</f>
        <v>?</v>
      </c>
      <c r="G18" s="183" t="str">
        <f>Territories!G11</f>
        <v>?</v>
      </c>
      <c r="H18" s="187" t="str">
        <f>Territories!H11</f>
        <v>?</v>
      </c>
      <c r="I18" s="185" t="str">
        <f>Territories!I11</f>
        <v>?</v>
      </c>
      <c r="J18" s="189" t="str">
        <f>Territories!J11</f>
        <v>?</v>
      </c>
      <c r="K18" s="183" t="str">
        <f>Territories!K11</f>
        <v>?</v>
      </c>
      <c r="L18" s="187" t="str">
        <f>Territories!L11</f>
        <v>?</v>
      </c>
      <c r="M18" s="175" t="str">
        <f>Territories!M11</f>
        <v>?</v>
      </c>
      <c r="N18" s="185" t="str">
        <f>Territories!N11</f>
        <v>?</v>
      </c>
      <c r="O18" s="189" t="str">
        <f>Territories!O11</f>
        <v>?</v>
      </c>
      <c r="P18" s="175" t="str">
        <f>Territories!P11</f>
        <v>?</v>
      </c>
      <c r="Q18" s="175" t="str">
        <f>Territories!Q11</f>
        <v>?</v>
      </c>
      <c r="R18" s="175" t="str">
        <f>Territories!R11</f>
        <v>?</v>
      </c>
      <c r="S18" s="175" t="str">
        <f>Territories!S11</f>
        <v>?</v>
      </c>
      <c r="T18" s="196" t="str">
        <f>Territories!T11</f>
        <v>?</v>
      </c>
      <c r="U18" s="187" t="str">
        <f>Territories!U11</f>
        <v>?</v>
      </c>
      <c r="V18" s="175" t="str">
        <f>Territories!V11</f>
        <v>?</v>
      </c>
      <c r="W18" s="185" t="str">
        <f>Territories!W11</f>
        <v xml:space="preserve"> ?</v>
      </c>
      <c r="X18" s="189" t="str">
        <f>Territories!X11</f>
        <v>?</v>
      </c>
      <c r="Y18" s="183" t="str">
        <f>Territories!Y11</f>
        <v>?</v>
      </c>
      <c r="Z18" s="189" t="str">
        <f>Territories!Z11</f>
        <v>?</v>
      </c>
      <c r="AA18" s="175" t="str">
        <f>Territories!AA11</f>
        <v>?</v>
      </c>
      <c r="AB18" s="175" t="str">
        <f>Territories!AB11</f>
        <v>?</v>
      </c>
      <c r="AC18" s="175" t="str">
        <f>Territories!AC11</f>
        <v>?</v>
      </c>
      <c r="AD18" s="175" t="str">
        <f>Territories!AD11</f>
        <v>?</v>
      </c>
      <c r="AE18" s="175" t="str">
        <f>Territories!AE11</f>
        <v>?</v>
      </c>
      <c r="AF18" s="175" t="str">
        <f>Territories!AF11</f>
        <v>?</v>
      </c>
      <c r="AG18" s="175" t="str">
        <f>Territories!AG11</f>
        <v>?</v>
      </c>
      <c r="AH18" s="175" t="str">
        <f>Territories!AH11</f>
        <v>?</v>
      </c>
      <c r="AI18" s="175" t="str">
        <f>Territories!AI11</f>
        <v>?</v>
      </c>
      <c r="AJ18" s="183" t="str">
        <f>Territories!AJ11</f>
        <v>?</v>
      </c>
      <c r="AK18" s="187" t="str">
        <f>Territories!AK11</f>
        <v>?</v>
      </c>
      <c r="AL18" s="175" t="str">
        <f>Territories!AL11</f>
        <v>?</v>
      </c>
      <c r="AM18" s="175" t="str">
        <f>Territories!AM11</f>
        <v>?</v>
      </c>
      <c r="AN18" s="175" t="str">
        <f>Territories!AN11</f>
        <v>?</v>
      </c>
      <c r="AO18" s="183" t="str">
        <f>Territories!AO11</f>
        <v>?</v>
      </c>
    </row>
    <row r="19" spans="1:41" x14ac:dyDescent="0.25">
      <c r="A19" s="181" t="s">
        <v>14</v>
      </c>
      <c r="B19" s="420" t="str">
        <f>Territories!B12</f>
        <v>Suppressed</v>
      </c>
      <c r="C19" s="422" t="str">
        <f>Territories!C12</f>
        <v>Suppressed</v>
      </c>
      <c r="D19" s="424" t="str">
        <f>Territories!D12</f>
        <v>Suppressed</v>
      </c>
      <c r="E19" s="420" t="str">
        <f>Territories!E12</f>
        <v>Suppressed</v>
      </c>
      <c r="F19" s="420" t="str">
        <f>Territories!F12</f>
        <v>Suppressed</v>
      </c>
      <c r="G19" s="422" t="str">
        <f>Territories!G12</f>
        <v>Suppressed</v>
      </c>
      <c r="H19" s="424" t="str">
        <f>Territories!H12</f>
        <v>Suppressed</v>
      </c>
      <c r="I19" s="422" t="str">
        <f>Territories!I12</f>
        <v>Suppressed</v>
      </c>
      <c r="J19" s="424" t="str">
        <f>Territories!J12</f>
        <v>Suppressed</v>
      </c>
      <c r="K19" s="422" t="str">
        <f>Territories!K12</f>
        <v>Suppressed</v>
      </c>
      <c r="L19" s="424" t="str">
        <f>Territories!L12</f>
        <v>Suppressed</v>
      </c>
      <c r="M19" s="420" t="str">
        <f>Territories!M12</f>
        <v>Suppressed</v>
      </c>
      <c r="N19" s="422" t="str">
        <f>Territories!N12</f>
        <v>Suppressed</v>
      </c>
      <c r="O19" s="424" t="str">
        <f>Territories!O12</f>
        <v>Suppressed</v>
      </c>
      <c r="P19" s="420" t="str">
        <f>Territories!P12</f>
        <v>Suppressed</v>
      </c>
      <c r="Q19" s="420" t="str">
        <f>Territories!Q12</f>
        <v>Suppressed</v>
      </c>
      <c r="R19" s="420" t="str">
        <f>Territories!R12</f>
        <v>Suppressed</v>
      </c>
      <c r="S19" s="420" t="str">
        <f>Territories!S12</f>
        <v>Suppressed</v>
      </c>
      <c r="T19" s="422" t="s">
        <v>35</v>
      </c>
      <c r="U19" s="424" t="str">
        <f>Territories!U12</f>
        <v>Suppressed</v>
      </c>
      <c r="V19" s="420" t="str">
        <f>Territories!V12</f>
        <v>Suppressed</v>
      </c>
      <c r="W19" s="422" t="str">
        <f>Territories!W12</f>
        <v>Suppressed</v>
      </c>
      <c r="X19" s="424" t="str">
        <f>Territories!X12</f>
        <v>Suppressed</v>
      </c>
      <c r="Y19" s="422" t="str">
        <f>Territories!Y12</f>
        <v>Suppressed</v>
      </c>
      <c r="Z19" s="424" t="str">
        <f>Territories!Z12</f>
        <v>Suppressed</v>
      </c>
      <c r="AA19" s="420" t="str">
        <f>Territories!AA12</f>
        <v>Suppressed</v>
      </c>
      <c r="AB19" s="420" t="str">
        <f>Territories!AB12</f>
        <v>Suppressed</v>
      </c>
      <c r="AC19" s="420" t="str">
        <f>Territories!AC12</f>
        <v>Suppressed</v>
      </c>
      <c r="AD19" s="420" t="str">
        <f>Territories!AD12</f>
        <v>Suppressed</v>
      </c>
      <c r="AE19" s="420" t="str">
        <f>Territories!AE12</f>
        <v>Suppressed</v>
      </c>
      <c r="AF19" s="420" t="str">
        <f>Territories!AF12</f>
        <v>Suppressed</v>
      </c>
      <c r="AG19" s="420" t="str">
        <f>Territories!AG12</f>
        <v>Suppressed</v>
      </c>
      <c r="AH19" s="420" t="str">
        <f>Territories!AH12</f>
        <v>Suppressed</v>
      </c>
      <c r="AI19" s="420" t="str">
        <f>Territories!AI12</f>
        <v>Suppressed</v>
      </c>
      <c r="AJ19" s="422" t="str">
        <f>Territories!AJ12</f>
        <v>Suppressed</v>
      </c>
      <c r="AK19" s="424" t="str">
        <f>Territories!AK12</f>
        <v>Suppressed</v>
      </c>
      <c r="AL19" s="420" t="str">
        <f>Territories!AL12</f>
        <v>Suppressed</v>
      </c>
      <c r="AM19" s="420" t="str">
        <f>Territories!AM12</f>
        <v>Suppressed</v>
      </c>
      <c r="AN19" s="420" t="str">
        <f>Territories!AN12</f>
        <v>Suppressed</v>
      </c>
      <c r="AO19" s="422" t="str">
        <f>Territories!AO12</f>
        <v>Suppressed</v>
      </c>
    </row>
    <row r="20" spans="1:41" x14ac:dyDescent="0.25">
      <c r="A20" s="163" t="s">
        <v>15</v>
      </c>
      <c r="B20" s="421"/>
      <c r="C20" s="423"/>
      <c r="D20" s="425"/>
      <c r="E20" s="421"/>
      <c r="F20" s="421"/>
      <c r="G20" s="423"/>
      <c r="H20" s="425"/>
      <c r="I20" s="423"/>
      <c r="J20" s="425"/>
      <c r="K20" s="423"/>
      <c r="L20" s="425"/>
      <c r="M20" s="421"/>
      <c r="N20" s="423"/>
      <c r="O20" s="425"/>
      <c r="P20" s="421"/>
      <c r="Q20" s="421"/>
      <c r="R20" s="421"/>
      <c r="S20" s="421"/>
      <c r="T20" s="423"/>
      <c r="U20" s="425"/>
      <c r="V20" s="421"/>
      <c r="W20" s="423"/>
      <c r="X20" s="425"/>
      <c r="Y20" s="423"/>
      <c r="Z20" s="425"/>
      <c r="AA20" s="421"/>
      <c r="AB20" s="421"/>
      <c r="AC20" s="421"/>
      <c r="AD20" s="421"/>
      <c r="AE20" s="421"/>
      <c r="AF20" s="421"/>
      <c r="AG20" s="421"/>
      <c r="AH20" s="421"/>
      <c r="AI20" s="421"/>
      <c r="AJ20" s="423"/>
      <c r="AK20" s="425"/>
      <c r="AL20" s="421"/>
      <c r="AM20" s="421"/>
      <c r="AN20" s="421"/>
      <c r="AO20" s="423"/>
    </row>
    <row r="21" spans="1:41" x14ac:dyDescent="0.25">
      <c r="A21" s="164" t="s">
        <v>18</v>
      </c>
      <c r="B21" s="421"/>
      <c r="C21" s="423"/>
      <c r="D21" s="425"/>
      <c r="E21" s="421"/>
      <c r="F21" s="421"/>
      <c r="G21" s="423"/>
      <c r="H21" s="425"/>
      <c r="I21" s="423"/>
      <c r="J21" s="425"/>
      <c r="K21" s="423"/>
      <c r="L21" s="425"/>
      <c r="M21" s="421"/>
      <c r="N21" s="423"/>
      <c r="O21" s="425"/>
      <c r="P21" s="421"/>
      <c r="Q21" s="421"/>
      <c r="R21" s="421"/>
      <c r="S21" s="421"/>
      <c r="T21" s="423"/>
      <c r="U21" s="425"/>
      <c r="V21" s="421"/>
      <c r="W21" s="423"/>
      <c r="X21" s="425"/>
      <c r="Y21" s="423"/>
      <c r="Z21" s="425"/>
      <c r="AA21" s="421"/>
      <c r="AB21" s="421"/>
      <c r="AC21" s="421"/>
      <c r="AD21" s="421"/>
      <c r="AE21" s="421"/>
      <c r="AF21" s="421"/>
      <c r="AG21" s="421"/>
      <c r="AH21" s="421"/>
      <c r="AI21" s="421"/>
      <c r="AJ21" s="423"/>
      <c r="AK21" s="425"/>
      <c r="AL21" s="421"/>
      <c r="AM21" s="421"/>
      <c r="AN21" s="421"/>
      <c r="AO21" s="423"/>
    </row>
    <row r="22" spans="1:41" x14ac:dyDescent="0.25">
      <c r="A22" s="207" t="s">
        <v>80</v>
      </c>
      <c r="B22" s="54"/>
      <c r="C22" s="55"/>
      <c r="D22" s="56"/>
      <c r="E22" s="56"/>
      <c r="F22" s="54"/>
      <c r="G22" s="55"/>
      <c r="H22" s="56"/>
      <c r="I22" s="55"/>
      <c r="J22" s="56"/>
      <c r="K22" s="55"/>
      <c r="L22" s="54"/>
      <c r="M22" s="56"/>
      <c r="N22" s="55"/>
      <c r="O22" s="54"/>
      <c r="P22" s="54"/>
      <c r="Q22" s="54"/>
      <c r="R22" s="54"/>
      <c r="S22" s="56"/>
      <c r="T22" s="55"/>
      <c r="U22" s="54"/>
      <c r="V22" s="56"/>
      <c r="W22" s="55"/>
      <c r="X22" s="54"/>
      <c r="Y22" s="55"/>
      <c r="Z22" s="56"/>
      <c r="AA22" s="56"/>
      <c r="AB22" s="56"/>
      <c r="AC22" s="56"/>
      <c r="AD22" s="56"/>
      <c r="AE22" s="56"/>
      <c r="AF22" s="56"/>
      <c r="AG22" s="56"/>
      <c r="AH22" s="56"/>
      <c r="AI22" s="56"/>
      <c r="AJ22" s="55"/>
      <c r="AK22" s="54"/>
      <c r="AL22" s="54"/>
      <c r="AM22" s="54"/>
      <c r="AN22" s="54"/>
      <c r="AO22" s="55"/>
    </row>
    <row r="23" spans="1:41" x14ac:dyDescent="0.25">
      <c r="A23" t="s">
        <v>7</v>
      </c>
      <c r="B23" s="1" t="str">
        <f>BC!B9</f>
        <v>n/r</v>
      </c>
      <c r="C23" s="18" t="str">
        <f>BC!C9</f>
        <v>n/r</v>
      </c>
      <c r="D23" s="28" t="str">
        <f>BC!D9</f>
        <v>n/r</v>
      </c>
      <c r="E23" s="28" t="str">
        <f>BC!E9</f>
        <v>n/r</v>
      </c>
      <c r="F23" s="1" t="str">
        <f>BC!F9</f>
        <v>n/r</v>
      </c>
      <c r="G23" s="22">
        <f>BC!G9</f>
        <v>365</v>
      </c>
      <c r="H23" s="43" t="str">
        <f>BC!H9</f>
        <v>n/r</v>
      </c>
      <c r="I23" s="42" t="str">
        <f>BC!I9</f>
        <v>n/r</v>
      </c>
      <c r="J23" s="25" t="str">
        <f>BC!J9</f>
        <v>n/r</v>
      </c>
      <c r="K23" s="18" t="str">
        <f>BC!K9</f>
        <v>n/r</v>
      </c>
      <c r="L23" s="1" t="str">
        <f>BC!L9</f>
        <v>n/r</v>
      </c>
      <c r="M23" s="43" t="str">
        <f>BC!M9</f>
        <v>n/r</v>
      </c>
      <c r="N23" s="42" t="str">
        <f>BC!N9</f>
        <v>n/r</v>
      </c>
      <c r="O23" s="1">
        <f>BC!O9</f>
        <v>185</v>
      </c>
      <c r="P23" s="1">
        <f>BC!P9</f>
        <v>109</v>
      </c>
      <c r="Q23" s="1">
        <f>BC!Q9</f>
        <v>19</v>
      </c>
      <c r="R23" s="1">
        <f>BC!R9</f>
        <v>40</v>
      </c>
      <c r="S23" s="124">
        <f>BC!S9</f>
        <v>12</v>
      </c>
      <c r="T23" s="122">
        <f>BC!T9</f>
        <v>0</v>
      </c>
      <c r="U23" s="1">
        <f>BC!U9</f>
        <v>167</v>
      </c>
      <c r="V23" s="124">
        <f>BC!V9</f>
        <v>33</v>
      </c>
      <c r="W23" s="122">
        <f>BC!W9</f>
        <v>0</v>
      </c>
      <c r="X23" s="1">
        <f>BC!X9</f>
        <v>180</v>
      </c>
      <c r="Y23" s="18">
        <f>BC!Y9</f>
        <v>185</v>
      </c>
      <c r="Z23" s="25">
        <f>BC!Z9</f>
        <v>75.900000000000006</v>
      </c>
      <c r="AA23" s="25">
        <f>BC!AA9</f>
        <v>33</v>
      </c>
      <c r="AB23" s="25">
        <f>BC!AB9</f>
        <v>52</v>
      </c>
      <c r="AC23" s="25">
        <f>BC!AC9</f>
        <v>47</v>
      </c>
      <c r="AD23" s="25">
        <f>BC!AD9</f>
        <v>61</v>
      </c>
      <c r="AE23" s="25">
        <f>BC!AE9</f>
        <v>44</v>
      </c>
      <c r="AF23" s="25">
        <f>BC!AF9</f>
        <v>61</v>
      </c>
      <c r="AG23" s="25">
        <f>BC!AG9</f>
        <v>46</v>
      </c>
      <c r="AH23" s="25">
        <f>BC!AH9</f>
        <v>17</v>
      </c>
      <c r="AI23" s="25" t="str">
        <f>BC!AI9</f>
        <v>&lt;7</v>
      </c>
      <c r="AJ23" s="18">
        <f>BC!AJ9</f>
        <v>0</v>
      </c>
      <c r="AK23" s="1">
        <f>BC!AK9</f>
        <v>239</v>
      </c>
      <c r="AL23" s="1">
        <f>BC!AL9</f>
        <v>37</v>
      </c>
      <c r="AM23" s="1">
        <f>BC!AM9</f>
        <v>67</v>
      </c>
      <c r="AN23" s="1">
        <f>BC!AN9</f>
        <v>22</v>
      </c>
      <c r="AO23" s="18">
        <f>BC!AO9</f>
        <v>0</v>
      </c>
    </row>
    <row r="24" spans="1:41" x14ac:dyDescent="0.25">
      <c r="A24" t="s">
        <v>8</v>
      </c>
      <c r="B24" s="1">
        <f>Alta!B7</f>
        <v>820</v>
      </c>
      <c r="C24" s="18">
        <f>Alta!C7</f>
        <v>317</v>
      </c>
      <c r="D24" s="28" t="str">
        <f>Alta!D7</f>
        <v>?</v>
      </c>
      <c r="E24" s="28" t="str">
        <f>Alta!E7</f>
        <v>?</v>
      </c>
      <c r="F24" s="1">
        <f>Alta!F7</f>
        <v>60</v>
      </c>
      <c r="G24" s="22">
        <f>Alta!G7</f>
        <v>204</v>
      </c>
      <c r="H24" s="43" t="str">
        <f>Alta!H7</f>
        <v>?</v>
      </c>
      <c r="I24" s="42" t="str">
        <f>Alta!I7</f>
        <v>?</v>
      </c>
      <c r="J24" s="25" t="str">
        <f>Alta!J7</f>
        <v>?</v>
      </c>
      <c r="K24" s="18" t="str">
        <f>Alta!K7</f>
        <v>?</v>
      </c>
      <c r="L24" s="1" t="str">
        <f>Alta!L7</f>
        <v>?</v>
      </c>
      <c r="M24" s="43" t="str">
        <f>Alta!M7</f>
        <v>?</v>
      </c>
      <c r="N24" s="42" t="str">
        <f>Alta!N7</f>
        <v>?</v>
      </c>
      <c r="O24" s="1">
        <f>Alta!O7</f>
        <v>64</v>
      </c>
      <c r="P24" s="1">
        <f>Alta!P7</f>
        <v>73</v>
      </c>
      <c r="Q24" s="1" t="str">
        <f>Alta!Q7</f>
        <v>?</v>
      </c>
      <c r="R24" s="1">
        <f>Alta!R7</f>
        <v>32</v>
      </c>
      <c r="S24" s="124">
        <f>Alta!S7</f>
        <v>21</v>
      </c>
      <c r="T24" s="122">
        <f>Alta!T7</f>
        <v>0</v>
      </c>
      <c r="U24" s="1">
        <f>Alta!U7</f>
        <v>128</v>
      </c>
      <c r="V24" s="124">
        <f>Alta!V7</f>
        <v>76</v>
      </c>
      <c r="W24" s="122">
        <f>Alta!W7</f>
        <v>0</v>
      </c>
      <c r="X24" s="1">
        <f>Alta!X7</f>
        <v>98</v>
      </c>
      <c r="Y24" s="18">
        <f>Alta!Y7</f>
        <v>106</v>
      </c>
      <c r="Z24" s="25">
        <f>Alta!Z7</f>
        <v>71.599999999999994</v>
      </c>
      <c r="AA24" s="25" t="str">
        <f>Alta!AA7</f>
        <v>?</v>
      </c>
      <c r="AB24" s="25" t="str">
        <f>Alta!AB7</f>
        <v>?</v>
      </c>
      <c r="AC24" s="25">
        <f>Alta!AC7</f>
        <v>20</v>
      </c>
      <c r="AD24" s="25">
        <f>Alta!AD7</f>
        <v>16</v>
      </c>
      <c r="AE24" s="25">
        <f>Alta!AE7</f>
        <v>33</v>
      </c>
      <c r="AF24" s="25">
        <f>Alta!AF7</f>
        <v>37</v>
      </c>
      <c r="AG24" s="25">
        <f>Alta!AG7</f>
        <v>49</v>
      </c>
      <c r="AH24" s="25" t="str">
        <f>Alta!AH7</f>
        <v>?</v>
      </c>
      <c r="AI24" s="25" t="str">
        <f>Alta!AI7</f>
        <v>?</v>
      </c>
      <c r="AJ24" s="18">
        <f>Alta!AJ7</f>
        <v>49</v>
      </c>
      <c r="AK24" s="1">
        <f>Alta!AK7</f>
        <v>116</v>
      </c>
      <c r="AL24" s="1">
        <f>Alta!AL7</f>
        <v>24</v>
      </c>
      <c r="AM24" s="1">
        <f>Alta!AM7</f>
        <v>28</v>
      </c>
      <c r="AN24" s="1">
        <f>Alta!AN7</f>
        <v>36</v>
      </c>
      <c r="AO24" s="18">
        <f>Alta!AO7</f>
        <v>0</v>
      </c>
    </row>
    <row r="25" spans="1:41" x14ac:dyDescent="0.25">
      <c r="A25" t="s">
        <v>9</v>
      </c>
      <c r="B25" s="1">
        <f>Sask!B7</f>
        <v>158</v>
      </c>
      <c r="C25" s="18">
        <f>Sask!C7</f>
        <v>100</v>
      </c>
      <c r="D25" s="28" t="str">
        <f>Sask!D7</f>
        <v>?</v>
      </c>
      <c r="E25" s="28">
        <f>Sask!E7</f>
        <v>21</v>
      </c>
      <c r="F25" s="1" t="str">
        <f>Sask!F7</f>
        <v>?</v>
      </c>
      <c r="G25" s="22">
        <f>Sask!G7</f>
        <v>57</v>
      </c>
      <c r="H25" s="43" t="str">
        <f>Sask!H7</f>
        <v>?</v>
      </c>
      <c r="I25" s="42" t="str">
        <f>Sask!I7</f>
        <v>?</v>
      </c>
      <c r="J25" s="25" t="str">
        <f>Sask!J7</f>
        <v>?</v>
      </c>
      <c r="K25" s="18" t="str">
        <f>Sask!K7</f>
        <v>?</v>
      </c>
      <c r="L25" s="1" t="str">
        <f>Sask!L7</f>
        <v>?</v>
      </c>
      <c r="M25" s="43" t="str">
        <f>Sask!M7</f>
        <v>?</v>
      </c>
      <c r="N25" s="42" t="str">
        <f>Sask!N7</f>
        <v>?</v>
      </c>
      <c r="O25" s="1" t="str">
        <f>Sask!O7</f>
        <v>?</v>
      </c>
      <c r="P25" s="1">
        <f>Sask!P7</f>
        <v>33</v>
      </c>
      <c r="Q25" s="1" t="str">
        <f>Sask!Q7</f>
        <v>?</v>
      </c>
      <c r="R25" s="1" t="str">
        <f>Sask!R7</f>
        <v>?</v>
      </c>
      <c r="S25" s="124" t="str">
        <f>Sask!S7</f>
        <v>?</v>
      </c>
      <c r="T25" s="122" t="str">
        <f>Sask!T7</f>
        <v>?</v>
      </c>
      <c r="U25" s="1" t="str">
        <f>Sask!U7</f>
        <v>?</v>
      </c>
      <c r="V25" s="124" t="str">
        <f>Sask!V7</f>
        <v>?</v>
      </c>
      <c r="W25" s="122">
        <f>Sask!W7</f>
        <v>18</v>
      </c>
      <c r="X25" s="1">
        <f>Sask!X7</f>
        <v>33</v>
      </c>
      <c r="Y25" s="18">
        <f>Sask!Y7</f>
        <v>24</v>
      </c>
      <c r="Z25" s="25" t="str">
        <f>Sask!Z7</f>
        <v>?</v>
      </c>
      <c r="AA25" s="25" t="str">
        <f>Sask!AA7</f>
        <v>?</v>
      </c>
      <c r="AB25" s="25" t="str">
        <f>Sask!AB7</f>
        <v>?</v>
      </c>
      <c r="AC25" s="25" t="str">
        <f>Sask!AC7</f>
        <v>?</v>
      </c>
      <c r="AD25" s="25" t="str">
        <f>Sask!AD7</f>
        <v>?</v>
      </c>
      <c r="AE25" s="25" t="str">
        <f>Sask!AE7</f>
        <v>?</v>
      </c>
      <c r="AF25" s="25" t="str">
        <f>Sask!AF7</f>
        <v>?</v>
      </c>
      <c r="AG25" s="25" t="str">
        <f>Sask!AG7</f>
        <v>?</v>
      </c>
      <c r="AH25" s="25" t="str">
        <f>Sask!AH7</f>
        <v>?</v>
      </c>
      <c r="AI25" s="25">
        <f>Sask!AI7</f>
        <v>0</v>
      </c>
      <c r="AJ25" s="18" t="str">
        <f>Sask!AJ7</f>
        <v>?</v>
      </c>
      <c r="AK25" s="1">
        <f>Sask!AK7</f>
        <v>42</v>
      </c>
      <c r="AL25" s="1" t="str">
        <f>Sask!AL7</f>
        <v>?</v>
      </c>
      <c r="AM25" s="1" t="str">
        <f>Sask!AM7</f>
        <v>?</v>
      </c>
      <c r="AN25" s="1" t="str">
        <f>Sask!AN7</f>
        <v>?</v>
      </c>
      <c r="AO25" s="18">
        <f>Sask!AO7</f>
        <v>15</v>
      </c>
    </row>
    <row r="26" spans="1:41" x14ac:dyDescent="0.25">
      <c r="A26" t="s">
        <v>10</v>
      </c>
      <c r="B26" s="1">
        <f>Man!B7</f>
        <v>317</v>
      </c>
      <c r="C26" s="18">
        <f>Man!C7</f>
        <v>141</v>
      </c>
      <c r="D26" s="28" t="str">
        <f>Man!D7</f>
        <v>?</v>
      </c>
      <c r="E26" s="28">
        <f>Man!E7</f>
        <v>45</v>
      </c>
      <c r="F26" s="1">
        <f>Man!F7</f>
        <v>62</v>
      </c>
      <c r="G26" s="22">
        <f>Man!G7</f>
        <v>63</v>
      </c>
      <c r="H26" s="43" t="str">
        <f>Man!H7</f>
        <v>?</v>
      </c>
      <c r="I26" s="42" t="str">
        <f>Man!I7</f>
        <v>?</v>
      </c>
      <c r="J26" s="25" t="str">
        <f>Man!J7</f>
        <v>?</v>
      </c>
      <c r="K26" s="18" t="str">
        <f>Man!K7</f>
        <v>?</v>
      </c>
      <c r="L26" s="1" t="str">
        <f>Man!L7</f>
        <v>?</v>
      </c>
      <c r="M26" s="43" t="str">
        <f>Man!M7</f>
        <v>?</v>
      </c>
      <c r="N26" s="42" t="str">
        <f>Man!N7</f>
        <v>?</v>
      </c>
      <c r="O26" s="1" t="str">
        <f>Man!O7</f>
        <v>?</v>
      </c>
      <c r="P26" s="1">
        <f>Man!P7</f>
        <v>36</v>
      </c>
      <c r="Q26" s="1" t="str">
        <f>Man!Q7</f>
        <v>?</v>
      </c>
      <c r="R26" s="1" t="str">
        <f>Man!R7</f>
        <v>?</v>
      </c>
      <c r="S26" s="124" t="str">
        <f>Man!S7</f>
        <v>?</v>
      </c>
      <c r="T26" s="122">
        <f>Man!T7</f>
        <v>0</v>
      </c>
      <c r="U26" s="1">
        <f>Man!U7</f>
        <v>48</v>
      </c>
      <c r="V26" s="124">
        <f>Man!V7</f>
        <v>15</v>
      </c>
      <c r="W26" s="122">
        <f>Man!W7</f>
        <v>0</v>
      </c>
      <c r="X26" s="1">
        <f>Man!X7</f>
        <v>25</v>
      </c>
      <c r="Y26" s="18">
        <f>Man!Y7</f>
        <v>38</v>
      </c>
      <c r="Z26" s="25">
        <f>Man!Z7</f>
        <v>74</v>
      </c>
      <c r="AA26" s="25" t="str">
        <f>Man!AA7</f>
        <v>?</v>
      </c>
      <c r="AB26" s="25" t="str">
        <f>Man!AB7</f>
        <v>?</v>
      </c>
      <c r="AC26" s="25" t="str">
        <f>Man!AC7</f>
        <v>?</v>
      </c>
      <c r="AD26" s="25" t="str">
        <f>Man!AD7</f>
        <v>?</v>
      </c>
      <c r="AE26" s="25" t="str">
        <f>Man!AE7</f>
        <v>?</v>
      </c>
      <c r="AF26" s="25" t="str">
        <f>Man!AF7</f>
        <v>?</v>
      </c>
      <c r="AG26" s="25" t="str">
        <f>Man!AG7</f>
        <v>?</v>
      </c>
      <c r="AH26" s="25" t="str">
        <f>Man!AH7</f>
        <v>?</v>
      </c>
      <c r="AI26" s="25" t="str">
        <f>Man!AI7</f>
        <v>?</v>
      </c>
      <c r="AJ26" s="18">
        <f>Man!AJ7</f>
        <v>21</v>
      </c>
      <c r="AK26" s="1">
        <f>Man!AK7</f>
        <v>58</v>
      </c>
      <c r="AL26" s="1" t="str">
        <f>Man!AL7</f>
        <v>?</v>
      </c>
      <c r="AM26" s="1" t="str">
        <f>Man!AM7</f>
        <v>?</v>
      </c>
      <c r="AN26" s="1" t="str">
        <f>Man!AN7</f>
        <v>?</v>
      </c>
      <c r="AO26" s="18">
        <f>Man!AO7</f>
        <v>9</v>
      </c>
    </row>
    <row r="27" spans="1:41" x14ac:dyDescent="0.25">
      <c r="A27" t="s">
        <v>11</v>
      </c>
      <c r="B27" s="1" t="str">
        <f>Ont!B7</f>
        <v>?</v>
      </c>
      <c r="C27" s="18" t="str">
        <f>Ont!C7</f>
        <v>?</v>
      </c>
      <c r="D27" s="28" t="str">
        <f>Ont!D7</f>
        <v>?</v>
      </c>
      <c r="E27" s="28" t="str">
        <f>Ont!E7</f>
        <v>?</v>
      </c>
      <c r="F27" s="1" t="str">
        <f>Ont!F7</f>
        <v>?</v>
      </c>
      <c r="G27" s="22">
        <f>Ont!G7</f>
        <v>839</v>
      </c>
      <c r="H27" s="43" t="str">
        <f>Ont!H7</f>
        <v>?</v>
      </c>
      <c r="I27" s="42" t="str">
        <f>Ont!I7</f>
        <v>?</v>
      </c>
      <c r="J27" s="25" t="str">
        <f>Ont!J7</f>
        <v>?</v>
      </c>
      <c r="K27" s="18" t="str">
        <f>Ont!K7</f>
        <v>?</v>
      </c>
      <c r="L27" s="1" t="str">
        <f>Ont!L7</f>
        <v>?</v>
      </c>
      <c r="M27" s="43" t="str">
        <f>Ont!M7</f>
        <v>?</v>
      </c>
      <c r="N27" s="42" t="str">
        <f>Ont!N7</f>
        <v>?</v>
      </c>
      <c r="O27" s="1">
        <f>Ont!O7</f>
        <v>350</v>
      </c>
      <c r="P27" s="1">
        <f>Ont!P7</f>
        <v>422</v>
      </c>
      <c r="Q27" s="1" t="str">
        <f>Ont!Q7</f>
        <v>&lt;7</v>
      </c>
      <c r="R27" s="1">
        <f>Ont!R7</f>
        <v>33</v>
      </c>
      <c r="S27" s="124">
        <f>Ont!S7</f>
        <v>28</v>
      </c>
      <c r="T27" s="122" t="str">
        <f>Ont!T7</f>
        <v>&lt;7</v>
      </c>
      <c r="U27" s="1">
        <f>Ont!U7</f>
        <v>534</v>
      </c>
      <c r="V27" s="124">
        <f>Ont!V7</f>
        <v>305</v>
      </c>
      <c r="W27" s="122">
        <f>Ont!W7</f>
        <v>0</v>
      </c>
      <c r="X27" s="1">
        <f>Ont!X7</f>
        <v>420</v>
      </c>
      <c r="Y27" s="18">
        <f>Ont!Y7</f>
        <v>419</v>
      </c>
      <c r="Z27" s="25">
        <f>Ont!Z7</f>
        <v>73.75</v>
      </c>
      <c r="AA27" s="25">
        <f>Ont!AA7</f>
        <v>61</v>
      </c>
      <c r="AB27" s="25">
        <f>Ont!AB7</f>
        <v>96</v>
      </c>
      <c r="AC27" s="25">
        <f>Ont!AC7</f>
        <v>119</v>
      </c>
      <c r="AD27" s="25">
        <f>Ont!AD7</f>
        <v>126</v>
      </c>
      <c r="AE27" s="25">
        <f>Ont!AE7</f>
        <v>119</v>
      </c>
      <c r="AF27" s="25">
        <f>Ont!AF7</f>
        <v>125</v>
      </c>
      <c r="AG27" s="25">
        <f>Ont!AG7</f>
        <v>130</v>
      </c>
      <c r="AH27" s="25">
        <f>Ont!AH7</f>
        <v>44</v>
      </c>
      <c r="AI27" s="25" t="str">
        <f>Ont!AI7</f>
        <v>?</v>
      </c>
      <c r="AJ27" s="18">
        <f>Ont!AJ7</f>
        <v>0</v>
      </c>
      <c r="AK27" s="1">
        <f>Ont!AK7</f>
        <v>530</v>
      </c>
      <c r="AL27" s="1">
        <f>Ont!AL7</f>
        <v>106</v>
      </c>
      <c r="AM27" s="1">
        <f>Ont!AM7</f>
        <v>126</v>
      </c>
      <c r="AN27" s="1">
        <f>Ont!AN7</f>
        <v>77</v>
      </c>
      <c r="AO27" s="18">
        <f>Ont!AO7</f>
        <v>0</v>
      </c>
    </row>
    <row r="28" spans="1:41" x14ac:dyDescent="0.25">
      <c r="A28" t="s">
        <v>0</v>
      </c>
      <c r="B28" s="1"/>
      <c r="C28" s="18"/>
      <c r="D28" s="28"/>
      <c r="E28" s="28"/>
      <c r="F28" s="1"/>
      <c r="G28" s="22"/>
      <c r="H28" s="43"/>
      <c r="I28" s="42"/>
      <c r="J28" s="25"/>
      <c r="K28" s="18"/>
      <c r="L28" s="1"/>
      <c r="M28" s="43"/>
      <c r="N28" s="42"/>
      <c r="O28" s="1"/>
      <c r="P28" s="1"/>
      <c r="Q28" s="1"/>
      <c r="R28" s="1"/>
      <c r="S28" s="124"/>
      <c r="T28" s="122"/>
      <c r="U28" s="1"/>
      <c r="V28" s="124"/>
      <c r="W28" s="122"/>
      <c r="X28" s="1"/>
      <c r="Y28" s="18"/>
      <c r="Z28" s="25"/>
      <c r="AA28" s="25"/>
      <c r="AB28" s="25"/>
      <c r="AC28" s="25"/>
      <c r="AD28" s="25"/>
      <c r="AE28" s="25"/>
      <c r="AF28" s="25"/>
      <c r="AG28" s="25"/>
      <c r="AH28" s="25"/>
      <c r="AI28" s="25"/>
      <c r="AJ28" s="18"/>
      <c r="AK28" s="1"/>
      <c r="AL28" s="1"/>
      <c r="AM28" s="1"/>
      <c r="AN28" s="1"/>
      <c r="AO28" s="18"/>
    </row>
    <row r="29" spans="1:41" ht="15.75" thickBot="1" x14ac:dyDescent="0.3">
      <c r="A29" s="13" t="s">
        <v>39</v>
      </c>
      <c r="B29" s="21">
        <f>Atlantic!B11</f>
        <v>191</v>
      </c>
      <c r="C29" s="20">
        <f>Atlantic!C11</f>
        <v>194</v>
      </c>
      <c r="D29" s="21" t="str">
        <f>Atlantic!D11</f>
        <v>?</v>
      </c>
      <c r="E29" s="21">
        <f>Atlantic!E11</f>
        <v>37</v>
      </c>
      <c r="F29" s="21">
        <f>Atlantic!F11</f>
        <v>16</v>
      </c>
      <c r="G29" s="20">
        <f>Atlantic!G11</f>
        <v>121</v>
      </c>
      <c r="H29" s="21" t="str">
        <f>Atlantic!H11</f>
        <v>?</v>
      </c>
      <c r="I29" s="20" t="str">
        <f>Atlantic!I11</f>
        <v>?</v>
      </c>
      <c r="J29" s="21" t="str">
        <f>Atlantic!J11</f>
        <v>?</v>
      </c>
      <c r="K29" s="20" t="str">
        <f>Atlantic!K11</f>
        <v>?</v>
      </c>
      <c r="L29" s="21" t="str">
        <f>Atlantic!L11</f>
        <v>?</v>
      </c>
      <c r="M29" s="21" t="str">
        <f>Atlantic!M11</f>
        <v>?</v>
      </c>
      <c r="N29" s="20" t="str">
        <f>Atlantic!N11</f>
        <v>?</v>
      </c>
      <c r="O29" s="21" t="str">
        <f>Atlantic!O11</f>
        <v>?</v>
      </c>
      <c r="P29" s="21">
        <f>Atlantic!P11</f>
        <v>47</v>
      </c>
      <c r="Q29" s="21" t="str">
        <f>Atlantic!Q11</f>
        <v>?</v>
      </c>
      <c r="R29" s="21" t="str">
        <f>Atlantic!R11</f>
        <v>?</v>
      </c>
      <c r="S29" s="21" t="str">
        <f>Atlantic!S11</f>
        <v>?</v>
      </c>
      <c r="T29" s="20">
        <f>Atlantic!T11</f>
        <v>52</v>
      </c>
      <c r="U29" s="21">
        <f>Atlantic!U11</f>
        <v>39</v>
      </c>
      <c r="V29" s="21">
        <f>Atlantic!V11</f>
        <v>55</v>
      </c>
      <c r="W29" s="20" t="str">
        <f>Atlantic!W11</f>
        <v>?</v>
      </c>
      <c r="X29" s="21">
        <f>Atlantic!X11</f>
        <v>67</v>
      </c>
      <c r="Y29" s="20">
        <f>Atlantic!Y11</f>
        <v>54</v>
      </c>
      <c r="Z29" s="21" t="str">
        <f>Atlantic!Z11</f>
        <v>?</v>
      </c>
      <c r="AA29" s="21" t="str">
        <f>Atlantic!AA11</f>
        <v>?</v>
      </c>
      <c r="AB29" s="21" t="str">
        <f>Atlantic!AB11</f>
        <v>?</v>
      </c>
      <c r="AC29" s="21" t="str">
        <f>Atlantic!AC11</f>
        <v>?</v>
      </c>
      <c r="AD29" s="21" t="str">
        <f>Atlantic!AD11</f>
        <v>?</v>
      </c>
      <c r="AE29" s="21" t="str">
        <f>Atlantic!AE11</f>
        <v>?</v>
      </c>
      <c r="AF29" s="21">
        <f>Atlantic!AF11</f>
        <v>21</v>
      </c>
      <c r="AG29" s="21">
        <f>Atlantic!AG11</f>
        <v>26</v>
      </c>
      <c r="AH29" s="21" t="str">
        <f>Atlantic!AH11</f>
        <v>?</v>
      </c>
      <c r="AI29" s="21">
        <f>Atlantic!AI11</f>
        <v>0</v>
      </c>
      <c r="AJ29" s="20" t="str">
        <f>Atlantic!AJ11</f>
        <v>?</v>
      </c>
      <c r="AK29" s="21">
        <f>Atlantic!AK11</f>
        <v>36</v>
      </c>
      <c r="AL29" s="21">
        <f>Atlantic!AL11</f>
        <v>11</v>
      </c>
      <c r="AM29" s="21">
        <f>Atlantic!AM11</f>
        <v>0</v>
      </c>
      <c r="AN29" s="21">
        <f>Atlantic!AN11</f>
        <v>0</v>
      </c>
      <c r="AO29" s="20">
        <f>Atlantic!AO11</f>
        <v>4</v>
      </c>
    </row>
    <row r="30" spans="1:41" x14ac:dyDescent="0.25">
      <c r="A30" s="14" t="s">
        <v>12</v>
      </c>
      <c r="B30" s="430" t="str">
        <f>Atlantic!B13</f>
        <v>Suppressed</v>
      </c>
      <c r="C30" s="426" t="str">
        <f>Atlantic!C13</f>
        <v>Suppressed</v>
      </c>
      <c r="D30" s="428" t="str">
        <f>Atlantic!D13</f>
        <v>n/r</v>
      </c>
      <c r="E30" s="430" t="str">
        <f>Atlantic!E13</f>
        <v>Suppressed</v>
      </c>
      <c r="F30" s="430" t="str">
        <f>Atlantic!F13</f>
        <v>Suppressed</v>
      </c>
      <c r="G30" s="426" t="str">
        <f>Atlantic!G13</f>
        <v>Suppressed</v>
      </c>
      <c r="H30" s="428" t="str">
        <f>Atlantic!H13</f>
        <v>n/r</v>
      </c>
      <c r="I30" s="426" t="str">
        <f>Atlantic!I13</f>
        <v>n/r</v>
      </c>
      <c r="J30" s="428" t="str">
        <f>Atlantic!J13</f>
        <v>Suppressed</v>
      </c>
      <c r="K30" s="426">
        <f>Atlantic!K13</f>
        <v>0</v>
      </c>
      <c r="L30" s="428" t="str">
        <f>Atlantic!L13</f>
        <v>n/r</v>
      </c>
      <c r="M30" s="430" t="str">
        <f>Atlantic!M13</f>
        <v>n/r</v>
      </c>
      <c r="N30" s="426" t="str">
        <f>Atlantic!N13</f>
        <v>n/r</v>
      </c>
      <c r="O30" s="428" t="str">
        <f>Atlantic!O13</f>
        <v>Suppressed</v>
      </c>
      <c r="P30" s="430" t="str">
        <f>Atlantic!P13</f>
        <v>Suppressed</v>
      </c>
      <c r="Q30" s="430" t="str">
        <f>Atlantic!Q13</f>
        <v>Suppressed</v>
      </c>
      <c r="R30" s="430" t="str">
        <f>Atlantic!R13</f>
        <v>Suppressed</v>
      </c>
      <c r="S30" s="430" t="str">
        <f>Atlantic!S13</f>
        <v>Suppressed</v>
      </c>
      <c r="T30" s="426" t="str">
        <f>Atlantic!T13</f>
        <v>Suppressed</v>
      </c>
      <c r="U30" s="428" t="str">
        <f>Atlantic!U13</f>
        <v>Suppressed</v>
      </c>
      <c r="V30" s="430" t="str">
        <f>Atlantic!V13</f>
        <v>Suppressed</v>
      </c>
      <c r="W30" s="426" t="str">
        <f>Atlantic!W13</f>
        <v>Suppressed</v>
      </c>
      <c r="X30" s="428" t="str">
        <f>Atlantic!X13</f>
        <v>Suppressed</v>
      </c>
      <c r="Y30" s="426" t="str">
        <f>Atlantic!Y13</f>
        <v>Suppressed</v>
      </c>
      <c r="Z30" s="428" t="str">
        <f>Atlantic!Z13</f>
        <v>Suppressed</v>
      </c>
      <c r="AA30" s="430" t="str">
        <f>Atlantic!AA13</f>
        <v>Suppressed</v>
      </c>
      <c r="AB30" s="430" t="str">
        <f>Atlantic!AB13</f>
        <v>Suppressed</v>
      </c>
      <c r="AC30" s="430" t="str">
        <f>Atlantic!AC13</f>
        <v>Suppressed</v>
      </c>
      <c r="AD30" s="430" t="str">
        <f>Atlantic!AD13</f>
        <v>Suppressed</v>
      </c>
      <c r="AE30" s="430" t="str">
        <f>Atlantic!AE13</f>
        <v>Suppressed</v>
      </c>
      <c r="AF30" s="430" t="str">
        <f>Atlantic!AF13</f>
        <v>Suppressed</v>
      </c>
      <c r="AG30" s="430" t="str">
        <f>Atlantic!AG13</f>
        <v>Suppressed</v>
      </c>
      <c r="AH30" s="430" t="str">
        <f>Atlantic!AH13</f>
        <v>Suppressed</v>
      </c>
      <c r="AI30" s="430" t="str">
        <f>Atlantic!AI13</f>
        <v>Suppressed</v>
      </c>
      <c r="AJ30" s="426" t="str">
        <f>Atlantic!AJ13</f>
        <v>Suppressed</v>
      </c>
      <c r="AK30" s="428" t="str">
        <f>Atlantic!AK13</f>
        <v>Suppressed</v>
      </c>
      <c r="AL30" s="430" t="str">
        <f>Atlantic!AL13</f>
        <v>Suppressed</v>
      </c>
      <c r="AM30" s="430" t="str">
        <f>Atlantic!AM13</f>
        <v>Suppressed</v>
      </c>
      <c r="AN30" s="430" t="str">
        <f>Atlantic!AN13</f>
        <v>Suppressed</v>
      </c>
      <c r="AO30" s="426" t="str">
        <f>Atlantic!AO13</f>
        <v>Suppressed</v>
      </c>
    </row>
    <row r="31" spans="1:41" x14ac:dyDescent="0.25">
      <c r="A31" s="14" t="s">
        <v>16</v>
      </c>
      <c r="B31" s="432"/>
      <c r="C31" s="427"/>
      <c r="D31" s="429"/>
      <c r="E31" s="431"/>
      <c r="F31" s="432"/>
      <c r="G31" s="427"/>
      <c r="H31" s="429"/>
      <c r="I31" s="427"/>
      <c r="J31" s="429"/>
      <c r="K31" s="427"/>
      <c r="L31" s="429"/>
      <c r="M31" s="431"/>
      <c r="N31" s="427"/>
      <c r="O31" s="429"/>
      <c r="P31" s="432"/>
      <c r="Q31" s="432"/>
      <c r="R31" s="432"/>
      <c r="S31" s="431"/>
      <c r="T31" s="427"/>
      <c r="U31" s="429"/>
      <c r="V31" s="431"/>
      <c r="W31" s="427"/>
      <c r="X31" s="429"/>
      <c r="Y31" s="427"/>
      <c r="Z31" s="429"/>
      <c r="AA31" s="431"/>
      <c r="AB31" s="431"/>
      <c r="AC31" s="431"/>
      <c r="AD31" s="431"/>
      <c r="AE31" s="431"/>
      <c r="AF31" s="431"/>
      <c r="AG31" s="431"/>
      <c r="AH31" s="431"/>
      <c r="AI31" s="431"/>
      <c r="AJ31" s="427"/>
      <c r="AK31" s="429"/>
      <c r="AL31" s="432"/>
      <c r="AM31" s="432"/>
      <c r="AN31" s="432"/>
      <c r="AO31" s="427"/>
    </row>
    <row r="32" spans="1:41" x14ac:dyDescent="0.25">
      <c r="A32" s="14" t="s">
        <v>13</v>
      </c>
      <c r="B32" s="432"/>
      <c r="C32" s="427"/>
      <c r="D32" s="429"/>
      <c r="E32" s="431"/>
      <c r="F32" s="432"/>
      <c r="G32" s="427"/>
      <c r="H32" s="429"/>
      <c r="I32" s="427"/>
      <c r="J32" s="429"/>
      <c r="K32" s="427"/>
      <c r="L32" s="429"/>
      <c r="M32" s="431"/>
      <c r="N32" s="427"/>
      <c r="O32" s="429"/>
      <c r="P32" s="432"/>
      <c r="Q32" s="432"/>
      <c r="R32" s="432"/>
      <c r="S32" s="431"/>
      <c r="T32" s="427"/>
      <c r="U32" s="429"/>
      <c r="V32" s="431"/>
      <c r="W32" s="427"/>
      <c r="X32" s="429"/>
      <c r="Y32" s="427"/>
      <c r="Z32" s="429"/>
      <c r="AA32" s="431"/>
      <c r="AB32" s="431"/>
      <c r="AC32" s="431"/>
      <c r="AD32" s="431"/>
      <c r="AE32" s="431"/>
      <c r="AF32" s="431"/>
      <c r="AG32" s="431"/>
      <c r="AH32" s="431"/>
      <c r="AI32" s="431"/>
      <c r="AJ32" s="427"/>
      <c r="AK32" s="429"/>
      <c r="AL32" s="432"/>
      <c r="AM32" s="432"/>
      <c r="AN32" s="432"/>
      <c r="AO32" s="427"/>
    </row>
    <row r="33" spans="1:41" x14ac:dyDescent="0.25">
      <c r="A33" s="14" t="s">
        <v>17</v>
      </c>
      <c r="B33" s="432"/>
      <c r="C33" s="427"/>
      <c r="D33" s="429"/>
      <c r="E33" s="431"/>
      <c r="F33" s="432"/>
      <c r="G33" s="427"/>
      <c r="H33" s="429"/>
      <c r="I33" s="427"/>
      <c r="J33" s="429"/>
      <c r="K33" s="427"/>
      <c r="L33" s="429"/>
      <c r="M33" s="431"/>
      <c r="N33" s="427"/>
      <c r="O33" s="429"/>
      <c r="P33" s="432"/>
      <c r="Q33" s="432"/>
      <c r="R33" s="432"/>
      <c r="S33" s="431"/>
      <c r="T33" s="427"/>
      <c r="U33" s="429"/>
      <c r="V33" s="431"/>
      <c r="W33" s="427"/>
      <c r="X33" s="429"/>
      <c r="Y33" s="427"/>
      <c r="Z33" s="429"/>
      <c r="AA33" s="431"/>
      <c r="AB33" s="431"/>
      <c r="AC33" s="431"/>
      <c r="AD33" s="431"/>
      <c r="AE33" s="431"/>
      <c r="AF33" s="431"/>
      <c r="AG33" s="431"/>
      <c r="AH33" s="431"/>
      <c r="AI33" s="431"/>
      <c r="AJ33" s="427"/>
      <c r="AK33" s="429"/>
      <c r="AL33" s="432"/>
      <c r="AM33" s="432"/>
      <c r="AN33" s="432"/>
      <c r="AO33" s="427"/>
    </row>
    <row r="34" spans="1:41" ht="15.75" thickBot="1" x14ac:dyDescent="0.3">
      <c r="A34" s="15" t="s">
        <v>40</v>
      </c>
      <c r="B34" s="59" t="str">
        <f>Territories!S15</f>
        <v>?</v>
      </c>
      <c r="C34" s="60" t="str">
        <f>Territories!T15</f>
        <v>?</v>
      </c>
      <c r="D34" s="59" t="str">
        <f>Territories!U15</f>
        <v>?</v>
      </c>
      <c r="E34" s="59" t="str">
        <f>Territories!V15</f>
        <v>?</v>
      </c>
      <c r="F34" s="59" t="str">
        <f>Territories!W15</f>
        <v>?</v>
      </c>
      <c r="G34" s="60" t="str">
        <f>Territories!X15</f>
        <v>?</v>
      </c>
      <c r="H34" s="59" t="str">
        <f>Territories!Y15</f>
        <v>?</v>
      </c>
      <c r="I34" s="60" t="str">
        <f>Territories!Z15</f>
        <v>?</v>
      </c>
      <c r="J34" s="59" t="str">
        <f>Territories!AA15</f>
        <v>?</v>
      </c>
      <c r="K34" s="60" t="str">
        <f>Territories!AB15</f>
        <v>?</v>
      </c>
      <c r="L34" s="59" t="str">
        <f>Territories!AC15</f>
        <v>?</v>
      </c>
      <c r="M34" s="59" t="str">
        <f>Territories!AD15</f>
        <v>?</v>
      </c>
      <c r="N34" s="60" t="str">
        <f>Territories!AE15</f>
        <v>?</v>
      </c>
      <c r="O34" s="59" t="str">
        <f>Territories!AF15</f>
        <v>?</v>
      </c>
      <c r="P34" s="59" t="str">
        <f>Territories!AG15</f>
        <v>?</v>
      </c>
      <c r="Q34" s="59" t="str">
        <f>Territories!AH15</f>
        <v>?</v>
      </c>
      <c r="R34" s="59" t="str">
        <f>Territories!AI15</f>
        <v>?</v>
      </c>
      <c r="S34" s="59" t="str">
        <f>Territories!AJ15</f>
        <v>?</v>
      </c>
      <c r="T34" s="60" t="str">
        <f>Territories!AK15</f>
        <v>?</v>
      </c>
      <c r="U34" s="59" t="str">
        <f>Territories!AL15</f>
        <v>?</v>
      </c>
      <c r="V34" s="59" t="str">
        <f>Territories!AM15</f>
        <v>?</v>
      </c>
      <c r="W34" s="60" t="str">
        <f>Territories!AN15</f>
        <v>?</v>
      </c>
      <c r="X34" s="59" t="str">
        <f>Territories!AO15</f>
        <v>?</v>
      </c>
      <c r="Y34" s="60">
        <f>Territories!AP15</f>
        <v>0</v>
      </c>
      <c r="Z34" s="59">
        <f>Territories!AQ15</f>
        <v>0</v>
      </c>
      <c r="AA34" s="59">
        <f>Territories!AR15</f>
        <v>0</v>
      </c>
      <c r="AB34" s="59">
        <f>Territories!AS15</f>
        <v>0</v>
      </c>
      <c r="AC34" s="59">
        <f>Territories!AT15</f>
        <v>0</v>
      </c>
      <c r="AD34" s="59">
        <f>Territories!AU15</f>
        <v>0</v>
      </c>
      <c r="AE34" s="59">
        <f>Territories!AV15</f>
        <v>0</v>
      </c>
      <c r="AF34" s="59">
        <f>Territories!AW15</f>
        <v>0</v>
      </c>
      <c r="AG34" s="59">
        <f>Territories!AX15</f>
        <v>0</v>
      </c>
      <c r="AH34" s="59">
        <f>Territories!AY15</f>
        <v>0</v>
      </c>
      <c r="AI34" s="59">
        <f>Territories!AZ15</f>
        <v>0</v>
      </c>
      <c r="AJ34" s="60">
        <f>Territories!BA15</f>
        <v>0</v>
      </c>
      <c r="AK34" s="59">
        <f>Territories!BB15</f>
        <v>0</v>
      </c>
      <c r="AL34" s="59">
        <f>Territories!BC15</f>
        <v>0</v>
      </c>
      <c r="AM34" s="59">
        <f>Territories!BD15</f>
        <v>0</v>
      </c>
      <c r="AN34" s="59">
        <f>Territories!BE15</f>
        <v>0</v>
      </c>
      <c r="AO34" s="60">
        <f>Territories!BF15</f>
        <v>0</v>
      </c>
    </row>
    <row r="35" spans="1:41" x14ac:dyDescent="0.25">
      <c r="A35" s="16" t="s">
        <v>14</v>
      </c>
      <c r="B35" s="437" t="str">
        <f>Territories!B16</f>
        <v>Suppressed</v>
      </c>
      <c r="C35" s="433" t="str">
        <f>Territories!C16</f>
        <v>Suppressed</v>
      </c>
      <c r="D35" s="435" t="str">
        <f>Territories!D16</f>
        <v>Suppressed</v>
      </c>
      <c r="E35" s="437" t="str">
        <f>Territories!E16</f>
        <v>Suppressed</v>
      </c>
      <c r="F35" s="437" t="str">
        <f>Territories!F16</f>
        <v>Suppressed</v>
      </c>
      <c r="G35" s="433" t="str">
        <f>Territories!G16</f>
        <v>Suppressed</v>
      </c>
      <c r="H35" s="435" t="str">
        <f>Territories!H16</f>
        <v>Suppressed</v>
      </c>
      <c r="I35" s="433" t="str">
        <f>Territories!I16</f>
        <v>Suppressed</v>
      </c>
      <c r="J35" s="435" t="str">
        <f>Territories!J16</f>
        <v>Suppressed</v>
      </c>
      <c r="K35" s="433" t="str">
        <f>Territories!K16</f>
        <v>Suppressed</v>
      </c>
      <c r="L35" s="435" t="str">
        <f>Territories!L16</f>
        <v>Suppressed</v>
      </c>
      <c r="M35" s="437" t="str">
        <f>Territories!M16</f>
        <v>Suppressed</v>
      </c>
      <c r="N35" s="433" t="str">
        <f>Territories!N16</f>
        <v>Suppressed</v>
      </c>
      <c r="O35" s="435" t="str">
        <f>Territories!O16</f>
        <v>Suppressed</v>
      </c>
      <c r="P35" s="437" t="str">
        <f>Territories!P16</f>
        <v>Suppressed</v>
      </c>
      <c r="Q35" s="437" t="str">
        <f>Territories!Q16</f>
        <v>Suppressed</v>
      </c>
      <c r="R35" s="437" t="str">
        <f>Territories!R16</f>
        <v>Suppressed</v>
      </c>
      <c r="S35" s="437" t="str">
        <f>Territories!S16</f>
        <v>Suppressed</v>
      </c>
      <c r="T35" s="433" t="str">
        <f>Territories!T16</f>
        <v>Suppressed</v>
      </c>
      <c r="U35" s="435" t="str">
        <f>Territories!U16</f>
        <v>Suppressed</v>
      </c>
      <c r="V35" s="437" t="str">
        <f>Territories!V16</f>
        <v>Suppressed</v>
      </c>
      <c r="W35" s="433" t="str">
        <f>Territories!W16</f>
        <v>Suppressed</v>
      </c>
      <c r="X35" s="435" t="str">
        <f>Territories!X16</f>
        <v>Suppressed</v>
      </c>
      <c r="Y35" s="433" t="str">
        <f>Territories!Y16</f>
        <v>Suppressed</v>
      </c>
      <c r="Z35" s="435" t="str">
        <f>Territories!Z16</f>
        <v>Suppressed</v>
      </c>
      <c r="AA35" s="437" t="str">
        <f>Territories!AA16</f>
        <v>Suppressed</v>
      </c>
      <c r="AB35" s="437" t="str">
        <f>Territories!AB16</f>
        <v>Suppressed</v>
      </c>
      <c r="AC35" s="437" t="str">
        <f>Territories!AC16</f>
        <v>Suppressed</v>
      </c>
      <c r="AD35" s="437" t="str">
        <f>Territories!AD16</f>
        <v>Suppressed</v>
      </c>
      <c r="AE35" s="437" t="str">
        <f>Territories!AE16</f>
        <v>Suppressed</v>
      </c>
      <c r="AF35" s="437" t="str">
        <f>Territories!AF16</f>
        <v>Suppressed</v>
      </c>
      <c r="AG35" s="437" t="str">
        <f>Territories!AG16</f>
        <v>Suppressed</v>
      </c>
      <c r="AH35" s="437" t="str">
        <f>Territories!AH16</f>
        <v>Suppressed</v>
      </c>
      <c r="AI35" s="437" t="str">
        <f>Territories!AI16</f>
        <v>Suppressed</v>
      </c>
      <c r="AJ35" s="433" t="str">
        <f>Territories!AJ16</f>
        <v>Suppressed</v>
      </c>
      <c r="AK35" s="435" t="str">
        <f>Territories!AK16</f>
        <v>Suppressed</v>
      </c>
      <c r="AL35" s="437" t="str">
        <f>Territories!AL16</f>
        <v>Suppressed</v>
      </c>
      <c r="AM35" s="437" t="str">
        <f>Territories!AM16</f>
        <v>Suppressed</v>
      </c>
      <c r="AN35" s="437" t="str">
        <f>Territories!AN16</f>
        <v>Suppressed</v>
      </c>
      <c r="AO35" s="433" t="str">
        <f>Territories!AO16</f>
        <v>Suppressed</v>
      </c>
    </row>
    <row r="36" spans="1:41" x14ac:dyDescent="0.25">
      <c r="A36" s="16" t="s">
        <v>15</v>
      </c>
      <c r="B36" s="438"/>
      <c r="C36" s="434"/>
      <c r="D36" s="436"/>
      <c r="E36" s="439"/>
      <c r="F36" s="438"/>
      <c r="G36" s="434"/>
      <c r="H36" s="436"/>
      <c r="I36" s="434"/>
      <c r="J36" s="436"/>
      <c r="K36" s="434"/>
      <c r="L36" s="436"/>
      <c r="M36" s="439"/>
      <c r="N36" s="434"/>
      <c r="O36" s="436"/>
      <c r="P36" s="438"/>
      <c r="Q36" s="438"/>
      <c r="R36" s="438"/>
      <c r="S36" s="439"/>
      <c r="T36" s="434"/>
      <c r="U36" s="436"/>
      <c r="V36" s="439"/>
      <c r="W36" s="434"/>
      <c r="X36" s="436"/>
      <c r="Y36" s="434"/>
      <c r="Z36" s="436"/>
      <c r="AA36" s="439"/>
      <c r="AB36" s="439"/>
      <c r="AC36" s="439"/>
      <c r="AD36" s="439"/>
      <c r="AE36" s="439"/>
      <c r="AF36" s="439"/>
      <c r="AG36" s="439"/>
      <c r="AH36" s="439"/>
      <c r="AI36" s="439"/>
      <c r="AJ36" s="434"/>
      <c r="AK36" s="436"/>
      <c r="AL36" s="438"/>
      <c r="AM36" s="438"/>
      <c r="AN36" s="438"/>
      <c r="AO36" s="434"/>
    </row>
    <row r="37" spans="1:41" x14ac:dyDescent="0.25">
      <c r="A37" s="16" t="s">
        <v>18</v>
      </c>
      <c r="B37" s="438"/>
      <c r="C37" s="434"/>
      <c r="D37" s="436"/>
      <c r="E37" s="439"/>
      <c r="F37" s="438"/>
      <c r="G37" s="434"/>
      <c r="H37" s="436"/>
      <c r="I37" s="434"/>
      <c r="J37" s="436"/>
      <c r="K37" s="434"/>
      <c r="L37" s="436"/>
      <c r="M37" s="439"/>
      <c r="N37" s="434"/>
      <c r="O37" s="436"/>
      <c r="P37" s="438"/>
      <c r="Q37" s="438"/>
      <c r="R37" s="438"/>
      <c r="S37" s="439"/>
      <c r="T37" s="434"/>
      <c r="U37" s="436"/>
      <c r="V37" s="439"/>
      <c r="W37" s="434"/>
      <c r="X37" s="436"/>
      <c r="Y37" s="434"/>
      <c r="Z37" s="436"/>
      <c r="AA37" s="439"/>
      <c r="AB37" s="439"/>
      <c r="AC37" s="439"/>
      <c r="AD37" s="439"/>
      <c r="AE37" s="439"/>
      <c r="AF37" s="439"/>
      <c r="AG37" s="439"/>
      <c r="AH37" s="439"/>
      <c r="AI37" s="439"/>
      <c r="AJ37" s="434"/>
      <c r="AK37" s="436"/>
      <c r="AL37" s="438"/>
      <c r="AM37" s="438"/>
      <c r="AN37" s="438"/>
      <c r="AO37" s="434"/>
    </row>
    <row r="38" spans="1:41" x14ac:dyDescent="0.25">
      <c r="A38" s="12"/>
      <c r="B38" s="1"/>
      <c r="C38" s="18"/>
      <c r="D38" s="28"/>
      <c r="E38" s="28"/>
      <c r="F38" s="1"/>
      <c r="G38" s="22"/>
      <c r="H38" s="43"/>
      <c r="I38" s="42"/>
      <c r="J38" s="25"/>
      <c r="K38" s="18"/>
      <c r="L38" s="1"/>
      <c r="M38" s="43"/>
      <c r="N38" s="42"/>
      <c r="O38" s="1"/>
      <c r="P38" s="1"/>
      <c r="Q38" s="1"/>
      <c r="R38" s="1"/>
      <c r="S38" s="124"/>
      <c r="T38" s="122"/>
      <c r="U38" s="1"/>
      <c r="V38" s="124"/>
      <c r="W38" s="122"/>
      <c r="X38" s="1"/>
      <c r="Y38" s="18"/>
      <c r="Z38" s="25"/>
      <c r="AA38" s="25"/>
      <c r="AB38" s="25"/>
      <c r="AC38" s="25"/>
      <c r="AD38" s="25"/>
      <c r="AE38" s="25"/>
      <c r="AF38" s="25"/>
      <c r="AG38" s="25"/>
      <c r="AH38" s="25"/>
      <c r="AI38" s="25"/>
      <c r="AJ38" s="18"/>
      <c r="AK38" s="1"/>
      <c r="AL38" s="1"/>
      <c r="AM38" s="1"/>
      <c r="AN38" s="1"/>
      <c r="AO38" s="18"/>
    </row>
    <row r="39" spans="1:41" x14ac:dyDescent="0.25">
      <c r="A39" s="205" t="s">
        <v>83</v>
      </c>
      <c r="B39" s="118"/>
      <c r="C39" s="122"/>
      <c r="D39" s="124"/>
      <c r="E39" s="124"/>
      <c r="F39" s="1"/>
      <c r="G39" s="22"/>
      <c r="H39" s="43"/>
      <c r="I39" s="42"/>
      <c r="J39" s="25"/>
      <c r="K39" s="18"/>
      <c r="L39" s="1"/>
      <c r="M39" s="43"/>
      <c r="N39" s="42"/>
      <c r="O39" s="1"/>
      <c r="P39" s="1"/>
      <c r="Q39" s="1"/>
      <c r="R39" s="1"/>
      <c r="S39" s="124"/>
      <c r="T39" s="122"/>
      <c r="U39" s="1"/>
      <c r="V39" s="124"/>
      <c r="W39" s="122"/>
      <c r="X39" s="1"/>
      <c r="Y39" s="18"/>
      <c r="Z39" s="25"/>
      <c r="AA39" s="25"/>
      <c r="AB39" s="25"/>
      <c r="AC39" s="25"/>
      <c r="AD39" s="25"/>
      <c r="AE39" s="25"/>
      <c r="AF39" s="25"/>
      <c r="AG39" s="25"/>
      <c r="AH39" s="25"/>
      <c r="AI39" s="25"/>
      <c r="AJ39" s="18"/>
      <c r="AK39" s="1"/>
      <c r="AL39" s="1"/>
      <c r="AM39" s="1"/>
      <c r="AN39" s="1"/>
      <c r="AO39" s="18"/>
    </row>
    <row r="40" spans="1:41" x14ac:dyDescent="0.25">
      <c r="A40" s="401" t="s">
        <v>102</v>
      </c>
      <c r="B40" s="401"/>
      <c r="C40" s="401"/>
      <c r="D40" s="401"/>
      <c r="E40" s="401"/>
      <c r="F40" s="1"/>
      <c r="G40" s="22"/>
      <c r="H40" s="43"/>
      <c r="I40" s="42"/>
      <c r="J40" s="25"/>
      <c r="K40" s="18"/>
      <c r="L40" s="1"/>
      <c r="M40" s="43"/>
      <c r="N40" s="42"/>
      <c r="O40" s="1"/>
      <c r="P40" s="1"/>
      <c r="Q40" s="1"/>
      <c r="R40" s="1"/>
      <c r="S40" s="124"/>
      <c r="T40" s="122"/>
      <c r="U40" s="1"/>
      <c r="V40" s="124"/>
      <c r="W40" s="122"/>
      <c r="X40" s="1"/>
      <c r="Y40" s="18"/>
      <c r="Z40" s="25"/>
      <c r="AA40" s="25"/>
      <c r="AB40" s="25"/>
      <c r="AC40" s="25"/>
      <c r="AD40" s="25"/>
      <c r="AE40" s="25"/>
      <c r="AF40" s="25"/>
      <c r="AG40" s="25"/>
      <c r="AH40" s="25"/>
      <c r="AI40" s="25"/>
      <c r="AJ40" s="18"/>
      <c r="AK40" s="1"/>
      <c r="AL40" s="1"/>
      <c r="AM40" s="1"/>
      <c r="AN40" s="1"/>
      <c r="AO40" s="18"/>
    </row>
    <row r="41" spans="1:41" x14ac:dyDescent="0.25">
      <c r="A41" s="401" t="s">
        <v>103</v>
      </c>
      <c r="B41" s="401"/>
      <c r="C41" s="401"/>
      <c r="D41" s="401"/>
      <c r="E41" s="124"/>
      <c r="F41" s="1"/>
      <c r="G41" s="22"/>
      <c r="H41" s="43"/>
      <c r="I41" s="42"/>
      <c r="J41" s="25"/>
      <c r="K41" s="18"/>
      <c r="L41" s="1"/>
      <c r="M41" s="43"/>
      <c r="N41" s="42"/>
      <c r="O41" s="1"/>
      <c r="P41" s="1"/>
      <c r="Q41" s="1"/>
      <c r="R41" s="1"/>
      <c r="S41" s="124"/>
      <c r="T41" s="122"/>
      <c r="U41" s="1"/>
      <c r="V41" s="124"/>
      <c r="W41" s="122"/>
      <c r="X41" s="1"/>
      <c r="Y41" s="18"/>
      <c r="Z41" s="25"/>
      <c r="AA41" s="25"/>
      <c r="AB41" s="25"/>
      <c r="AC41" s="25"/>
      <c r="AD41" s="25"/>
      <c r="AE41" s="25"/>
      <c r="AF41" s="25"/>
      <c r="AG41" s="25"/>
      <c r="AH41" s="25"/>
      <c r="AI41" s="25"/>
      <c r="AJ41" s="18"/>
      <c r="AK41" s="1"/>
      <c r="AL41" s="1"/>
      <c r="AM41" s="1"/>
      <c r="AN41" s="1"/>
      <c r="AO41" s="18"/>
    </row>
    <row r="42" spans="1:41" x14ac:dyDescent="0.25">
      <c r="A42" s="401" t="s">
        <v>104</v>
      </c>
      <c r="B42" s="401"/>
      <c r="C42" s="401"/>
      <c r="D42" s="401"/>
      <c r="E42" s="124"/>
      <c r="F42" s="1"/>
      <c r="G42" s="22"/>
      <c r="H42" s="43"/>
      <c r="I42" s="42"/>
      <c r="J42" s="25"/>
      <c r="K42" s="18"/>
      <c r="L42" s="1"/>
      <c r="M42" s="43"/>
      <c r="N42" s="42"/>
      <c r="O42" s="1"/>
      <c r="P42" s="1"/>
      <c r="Q42" s="1"/>
      <c r="R42" s="1"/>
      <c r="S42" s="124"/>
      <c r="T42" s="122"/>
      <c r="U42" s="1"/>
      <c r="V42" s="124"/>
      <c r="W42" s="122"/>
      <c r="X42" s="1"/>
      <c r="Y42" s="18"/>
      <c r="Z42" s="25"/>
      <c r="AA42" s="25"/>
      <c r="AB42" s="25"/>
      <c r="AC42" s="25"/>
      <c r="AD42" s="25"/>
      <c r="AE42" s="25"/>
      <c r="AF42" s="25"/>
      <c r="AG42" s="25"/>
      <c r="AH42" s="25"/>
      <c r="AI42" s="25"/>
      <c r="AJ42" s="18"/>
      <c r="AK42" s="1"/>
      <c r="AL42" s="1"/>
      <c r="AM42" s="1"/>
      <c r="AN42" s="1"/>
      <c r="AO42" s="18"/>
    </row>
    <row r="43" spans="1:41" x14ac:dyDescent="0.25">
      <c r="B43" s="1"/>
      <c r="C43" s="18"/>
      <c r="D43" s="28"/>
      <c r="E43" s="28"/>
      <c r="F43" s="1"/>
      <c r="G43" s="22"/>
      <c r="H43" s="43"/>
      <c r="I43" s="42"/>
      <c r="J43" s="25"/>
      <c r="K43" s="18"/>
      <c r="L43" s="1"/>
      <c r="M43" s="43"/>
      <c r="N43" s="42"/>
      <c r="O43" s="1"/>
      <c r="P43" s="1"/>
      <c r="Q43" s="1"/>
      <c r="R43" s="1"/>
      <c r="S43" s="124"/>
      <c r="T43" s="122"/>
      <c r="U43" s="1"/>
      <c r="V43" s="124"/>
      <c r="W43" s="122"/>
      <c r="X43" s="1"/>
      <c r="Y43" s="18"/>
      <c r="Z43" s="25"/>
      <c r="AA43" s="25"/>
      <c r="AB43" s="25"/>
      <c r="AC43" s="25"/>
      <c r="AD43" s="25"/>
      <c r="AE43" s="25"/>
      <c r="AF43" s="25"/>
      <c r="AG43" s="25"/>
      <c r="AH43" s="25"/>
      <c r="AI43" s="25"/>
      <c r="AJ43" s="18"/>
      <c r="AK43" s="1"/>
      <c r="AL43" s="1"/>
      <c r="AM43" s="1"/>
      <c r="AN43" s="1"/>
      <c r="AO43" s="18"/>
    </row>
    <row r="44" spans="1:41" x14ac:dyDescent="0.25">
      <c r="B44" s="1"/>
      <c r="C44" s="18"/>
      <c r="D44" s="28"/>
      <c r="E44" s="28"/>
      <c r="F44" s="1"/>
      <c r="G44" s="22"/>
      <c r="H44" s="43"/>
      <c r="I44" s="42"/>
      <c r="J44" s="25"/>
      <c r="K44" s="18"/>
      <c r="L44" s="1"/>
      <c r="M44" s="43"/>
      <c r="N44" s="42"/>
      <c r="O44" s="1"/>
      <c r="P44" s="1"/>
      <c r="Q44" s="1"/>
      <c r="R44" s="1"/>
      <c r="S44" s="124"/>
      <c r="T44" s="122"/>
      <c r="U44" s="1"/>
      <c r="V44" s="124"/>
      <c r="W44" s="122"/>
      <c r="X44" s="1"/>
      <c r="Y44" s="18"/>
      <c r="Z44" s="25"/>
      <c r="AA44" s="25"/>
      <c r="AB44" s="25"/>
      <c r="AC44" s="25"/>
      <c r="AD44" s="25"/>
      <c r="AE44" s="25"/>
      <c r="AF44" s="25"/>
      <c r="AG44" s="25"/>
      <c r="AH44" s="25"/>
      <c r="AI44" s="25"/>
      <c r="AJ44" s="18"/>
      <c r="AK44" s="1"/>
      <c r="AL44" s="1"/>
      <c r="AM44" s="1"/>
      <c r="AN44" s="1"/>
      <c r="AO44" s="18"/>
    </row>
    <row r="45" spans="1:41" x14ac:dyDescent="0.25">
      <c r="B45" s="1"/>
      <c r="C45" s="18"/>
      <c r="D45" s="28"/>
      <c r="E45" s="28"/>
      <c r="F45" s="1"/>
      <c r="G45" s="22"/>
      <c r="H45" s="43"/>
      <c r="I45" s="42"/>
      <c r="J45" s="25"/>
      <c r="K45" s="18"/>
      <c r="L45" s="1"/>
      <c r="M45" s="43"/>
      <c r="N45" s="42"/>
      <c r="O45" s="1"/>
      <c r="P45" s="1"/>
      <c r="Q45" s="1"/>
      <c r="R45" s="1"/>
      <c r="S45" s="124"/>
      <c r="T45" s="122"/>
      <c r="U45" s="1"/>
      <c r="V45" s="124"/>
      <c r="W45" s="122"/>
      <c r="X45" s="1"/>
      <c r="Y45" s="18"/>
      <c r="Z45" s="25"/>
      <c r="AA45" s="25"/>
      <c r="AB45" s="25"/>
      <c r="AC45" s="25"/>
      <c r="AD45" s="25"/>
      <c r="AE45" s="25"/>
      <c r="AF45" s="25"/>
      <c r="AG45" s="25"/>
      <c r="AH45" s="25"/>
      <c r="AI45" s="25"/>
      <c r="AJ45" s="18"/>
      <c r="AK45" s="1"/>
      <c r="AL45" s="1"/>
      <c r="AM45" s="1"/>
      <c r="AN45" s="1"/>
      <c r="AO45" s="18"/>
    </row>
    <row r="46" spans="1:41" x14ac:dyDescent="0.25">
      <c r="B46" s="1"/>
      <c r="C46" s="18"/>
      <c r="D46" s="28"/>
      <c r="E46" s="28"/>
      <c r="F46" s="1"/>
      <c r="G46" s="22"/>
      <c r="H46" s="43"/>
      <c r="I46" s="42"/>
      <c r="J46" s="25"/>
      <c r="K46" s="18"/>
      <c r="L46" s="1"/>
      <c r="M46" s="43"/>
      <c r="N46" s="42"/>
      <c r="O46" s="1"/>
      <c r="P46" s="1"/>
      <c r="Q46" s="1"/>
      <c r="R46" s="1"/>
      <c r="S46" s="124"/>
      <c r="T46" s="122"/>
      <c r="U46" s="1"/>
      <c r="V46" s="124"/>
      <c r="W46" s="122"/>
      <c r="X46" s="1"/>
      <c r="Y46" s="18"/>
      <c r="Z46" s="25"/>
      <c r="AA46" s="25"/>
      <c r="AB46" s="25"/>
      <c r="AC46" s="25"/>
      <c r="AD46" s="25"/>
      <c r="AE46" s="25"/>
      <c r="AF46" s="25"/>
      <c r="AG46" s="25"/>
      <c r="AH46" s="25"/>
      <c r="AI46" s="25"/>
      <c r="AJ46" s="18"/>
      <c r="AK46" s="1"/>
      <c r="AL46" s="1"/>
      <c r="AM46" s="1"/>
      <c r="AN46" s="1"/>
      <c r="AO46" s="18"/>
    </row>
    <row r="47" spans="1:41" x14ac:dyDescent="0.25">
      <c r="B47" s="1"/>
      <c r="C47" s="18"/>
      <c r="D47" s="28"/>
      <c r="E47" s="28"/>
      <c r="F47" s="1"/>
      <c r="G47" s="22"/>
      <c r="H47" s="43"/>
      <c r="I47" s="42"/>
      <c r="J47" s="25"/>
      <c r="K47" s="18"/>
      <c r="L47" s="1"/>
      <c r="M47" s="43"/>
      <c r="N47" s="42"/>
      <c r="O47" s="1"/>
      <c r="P47" s="1"/>
      <c r="Q47" s="1"/>
      <c r="R47" s="1"/>
      <c r="S47" s="124"/>
      <c r="T47" s="122"/>
      <c r="U47" s="1"/>
      <c r="V47" s="124"/>
      <c r="W47" s="122"/>
      <c r="X47" s="1"/>
      <c r="Y47" s="18"/>
      <c r="Z47" s="25"/>
      <c r="AA47" s="25"/>
      <c r="AB47" s="25"/>
      <c r="AC47" s="25"/>
      <c r="AD47" s="25"/>
      <c r="AE47" s="25"/>
      <c r="AF47" s="25"/>
      <c r="AG47" s="25"/>
      <c r="AH47" s="25"/>
      <c r="AI47" s="25"/>
      <c r="AJ47" s="18"/>
      <c r="AK47" s="1"/>
      <c r="AL47" s="1"/>
      <c r="AM47" s="1"/>
      <c r="AN47" s="1"/>
      <c r="AO47" s="18"/>
    </row>
    <row r="48" spans="1:41" x14ac:dyDescent="0.25">
      <c r="B48" s="1"/>
      <c r="C48" s="18"/>
      <c r="D48" s="28"/>
      <c r="E48" s="28"/>
      <c r="F48" s="1"/>
      <c r="G48" s="22"/>
      <c r="H48" s="43"/>
      <c r="I48" s="42"/>
      <c r="J48" s="25"/>
      <c r="K48" s="18"/>
      <c r="L48" s="1"/>
      <c r="M48" s="43"/>
      <c r="N48" s="42"/>
      <c r="O48" s="1"/>
      <c r="P48" s="1"/>
      <c r="Q48" s="1"/>
      <c r="R48" s="1"/>
      <c r="S48" s="124"/>
      <c r="T48" s="122"/>
      <c r="U48" s="1"/>
      <c r="V48" s="124"/>
      <c r="W48" s="122"/>
      <c r="X48" s="1"/>
      <c r="Y48" s="18"/>
      <c r="Z48" s="25"/>
      <c r="AA48" s="25"/>
      <c r="AB48" s="25"/>
      <c r="AC48" s="25"/>
      <c r="AD48" s="25"/>
      <c r="AE48" s="25"/>
      <c r="AF48" s="25"/>
      <c r="AG48" s="25"/>
      <c r="AH48" s="25"/>
      <c r="AI48" s="25"/>
      <c r="AJ48" s="18"/>
      <c r="AK48" s="1"/>
      <c r="AL48" s="1"/>
      <c r="AM48" s="1"/>
      <c r="AN48" s="1"/>
      <c r="AO48" s="18"/>
    </row>
    <row r="49" spans="2:41" x14ac:dyDescent="0.25">
      <c r="B49" s="1"/>
      <c r="C49" s="18"/>
      <c r="D49" s="28"/>
      <c r="E49" s="28"/>
      <c r="F49" s="1"/>
      <c r="G49" s="22"/>
      <c r="H49" s="43"/>
      <c r="I49" s="42"/>
      <c r="J49" s="25"/>
      <c r="K49" s="18"/>
      <c r="L49" s="1"/>
      <c r="M49" s="43"/>
      <c r="N49" s="42"/>
      <c r="O49" s="1"/>
      <c r="P49" s="1"/>
      <c r="Q49" s="1"/>
      <c r="R49" s="1"/>
      <c r="S49" s="124"/>
      <c r="T49" s="122"/>
      <c r="U49" s="1"/>
      <c r="V49" s="124"/>
      <c r="W49" s="122"/>
      <c r="X49" s="1"/>
      <c r="Y49" s="18"/>
      <c r="Z49" s="25"/>
      <c r="AA49" s="25"/>
      <c r="AB49" s="25"/>
      <c r="AC49" s="25"/>
      <c r="AD49" s="25"/>
      <c r="AE49" s="25"/>
      <c r="AF49" s="25"/>
      <c r="AG49" s="25"/>
      <c r="AH49" s="25"/>
      <c r="AI49" s="25"/>
      <c r="AJ49" s="18"/>
      <c r="AK49" s="1"/>
      <c r="AL49" s="1"/>
      <c r="AM49" s="1"/>
      <c r="AN49" s="1"/>
      <c r="AO49" s="18"/>
    </row>
    <row r="50" spans="2:41" x14ac:dyDescent="0.25">
      <c r="B50" s="1"/>
      <c r="C50" s="18"/>
      <c r="D50" s="28"/>
      <c r="E50" s="28"/>
      <c r="F50" s="1"/>
      <c r="G50" s="22"/>
      <c r="H50" s="43"/>
      <c r="I50" s="42"/>
      <c r="J50" s="25"/>
      <c r="K50" s="18"/>
      <c r="L50" s="1"/>
      <c r="M50" s="43"/>
      <c r="N50" s="42"/>
      <c r="O50" s="1"/>
      <c r="P50" s="1"/>
      <c r="Q50" s="1"/>
      <c r="R50" s="1"/>
      <c r="S50" s="124"/>
      <c r="T50" s="122"/>
      <c r="U50" s="1"/>
      <c r="V50" s="124"/>
      <c r="W50" s="122"/>
      <c r="X50" s="1"/>
      <c r="Y50" s="18"/>
      <c r="Z50" s="25"/>
      <c r="AA50" s="25"/>
      <c r="AB50" s="25"/>
      <c r="AC50" s="25"/>
      <c r="AD50" s="25"/>
      <c r="AE50" s="25"/>
      <c r="AF50" s="25"/>
      <c r="AG50" s="25"/>
      <c r="AH50" s="25"/>
      <c r="AI50" s="25"/>
      <c r="AJ50" s="18"/>
      <c r="AK50" s="1"/>
      <c r="AL50" s="1"/>
      <c r="AM50" s="1"/>
      <c r="AN50" s="1"/>
      <c r="AO50" s="18"/>
    </row>
    <row r="51" spans="2:41" x14ac:dyDescent="0.25">
      <c r="B51" s="1"/>
      <c r="C51" s="18"/>
      <c r="D51" s="28"/>
      <c r="E51" s="28"/>
      <c r="F51" s="1"/>
      <c r="G51" s="22"/>
      <c r="H51" s="43"/>
      <c r="I51" s="42"/>
      <c r="J51" s="25"/>
      <c r="K51" s="18"/>
      <c r="L51" s="1"/>
      <c r="M51" s="43"/>
      <c r="N51" s="42"/>
      <c r="O51" s="1"/>
      <c r="P51" s="1"/>
      <c r="Q51" s="1"/>
      <c r="R51" s="1"/>
      <c r="S51" s="124"/>
      <c r="T51" s="122"/>
      <c r="U51" s="1"/>
      <c r="V51" s="124"/>
      <c r="W51" s="122"/>
      <c r="X51" s="1"/>
      <c r="Y51" s="18"/>
      <c r="Z51" s="25"/>
      <c r="AA51" s="25"/>
      <c r="AB51" s="25"/>
      <c r="AC51" s="25"/>
      <c r="AD51" s="25"/>
      <c r="AE51" s="25"/>
      <c r="AF51" s="25"/>
      <c r="AG51" s="25"/>
      <c r="AH51" s="25"/>
      <c r="AI51" s="25"/>
      <c r="AJ51" s="18"/>
      <c r="AK51" s="1"/>
      <c r="AL51" s="1"/>
      <c r="AM51" s="1"/>
      <c r="AN51" s="1"/>
      <c r="AO51" s="18"/>
    </row>
    <row r="52" spans="2:41" x14ac:dyDescent="0.25">
      <c r="B52" s="1"/>
      <c r="C52" s="18"/>
      <c r="D52" s="28"/>
      <c r="E52" s="28"/>
      <c r="F52" s="1"/>
      <c r="G52" s="22"/>
      <c r="H52" s="43"/>
      <c r="I52" s="42"/>
      <c r="J52" s="25"/>
      <c r="K52" s="18"/>
      <c r="L52" s="1"/>
      <c r="M52" s="43"/>
      <c r="N52" s="42"/>
      <c r="O52" s="1"/>
      <c r="P52" s="1"/>
      <c r="Q52" s="1"/>
      <c r="R52" s="1"/>
      <c r="S52" s="124"/>
      <c r="T52" s="122"/>
      <c r="U52" s="1"/>
      <c r="V52" s="124"/>
      <c r="W52" s="122"/>
      <c r="X52" s="1"/>
      <c r="Y52" s="18"/>
      <c r="Z52" s="25"/>
      <c r="AA52" s="25"/>
      <c r="AB52" s="25"/>
      <c r="AC52" s="25"/>
      <c r="AD52" s="25"/>
      <c r="AE52" s="25"/>
      <c r="AF52" s="25"/>
      <c r="AG52" s="25"/>
      <c r="AH52" s="25"/>
      <c r="AI52" s="25"/>
      <c r="AJ52" s="18"/>
      <c r="AK52" s="1"/>
      <c r="AL52" s="1"/>
      <c r="AM52" s="1"/>
      <c r="AN52" s="1"/>
      <c r="AO52" s="18"/>
    </row>
    <row r="53" spans="2:41" x14ac:dyDescent="0.25">
      <c r="B53" s="1"/>
      <c r="C53" s="18"/>
      <c r="D53" s="28"/>
      <c r="E53" s="28"/>
      <c r="F53" s="1"/>
      <c r="G53" s="22"/>
      <c r="H53" s="43"/>
      <c r="I53" s="42"/>
      <c r="J53" s="25"/>
      <c r="K53" s="18"/>
      <c r="L53" s="1"/>
      <c r="M53" s="43"/>
      <c r="N53" s="42"/>
      <c r="O53" s="1"/>
      <c r="P53" s="1"/>
      <c r="Q53" s="1"/>
      <c r="R53" s="1"/>
      <c r="S53" s="124"/>
      <c r="T53" s="122"/>
      <c r="U53" s="1"/>
      <c r="V53" s="124"/>
      <c r="W53" s="122"/>
      <c r="X53" s="1"/>
      <c r="Y53" s="18"/>
      <c r="Z53" s="25"/>
      <c r="AA53" s="25"/>
      <c r="AB53" s="25"/>
      <c r="AC53" s="25"/>
      <c r="AD53" s="25"/>
      <c r="AE53" s="25"/>
      <c r="AF53" s="25"/>
      <c r="AG53" s="25"/>
      <c r="AH53" s="25"/>
      <c r="AI53" s="25"/>
      <c r="AJ53" s="18"/>
      <c r="AK53" s="1"/>
      <c r="AL53" s="1"/>
      <c r="AM53" s="1"/>
      <c r="AN53" s="1"/>
      <c r="AO53" s="18"/>
    </row>
    <row r="54" spans="2:41" x14ac:dyDescent="0.25">
      <c r="B54" s="1"/>
      <c r="C54" s="18"/>
      <c r="D54" s="28"/>
      <c r="E54" s="28"/>
      <c r="F54" s="1"/>
      <c r="G54" s="22"/>
      <c r="H54" s="43"/>
      <c r="I54" s="42"/>
      <c r="J54" s="25"/>
      <c r="K54" s="18"/>
      <c r="L54" s="1"/>
      <c r="M54" s="43"/>
      <c r="N54" s="42"/>
      <c r="O54" s="1"/>
      <c r="P54" s="1"/>
      <c r="Q54" s="1"/>
      <c r="R54" s="1"/>
      <c r="S54" s="124"/>
      <c r="T54" s="122"/>
      <c r="U54" s="1"/>
      <c r="V54" s="124"/>
      <c r="W54" s="122"/>
      <c r="X54" s="1"/>
      <c r="Y54" s="18"/>
      <c r="Z54" s="25"/>
      <c r="AA54" s="25"/>
      <c r="AB54" s="25"/>
      <c r="AC54" s="25"/>
      <c r="AD54" s="25"/>
      <c r="AE54" s="25"/>
      <c r="AF54" s="25"/>
      <c r="AG54" s="25"/>
      <c r="AH54" s="25"/>
      <c r="AI54" s="25"/>
      <c r="AJ54" s="18"/>
      <c r="AK54" s="1"/>
      <c r="AL54" s="1"/>
      <c r="AM54" s="1"/>
      <c r="AN54" s="1"/>
      <c r="AO54" s="18"/>
    </row>
    <row r="55" spans="2:41" x14ac:dyDescent="0.25">
      <c r="B55" s="1"/>
      <c r="C55" s="18"/>
      <c r="D55" s="28"/>
      <c r="E55" s="28"/>
      <c r="F55" s="1"/>
      <c r="G55" s="22"/>
      <c r="H55" s="43"/>
      <c r="I55" s="42"/>
      <c r="J55" s="25"/>
      <c r="K55" s="18"/>
      <c r="L55" s="1"/>
      <c r="M55" s="43"/>
      <c r="N55" s="42"/>
      <c r="O55" s="1"/>
      <c r="P55" s="1"/>
      <c r="Q55" s="1"/>
      <c r="R55" s="1"/>
      <c r="S55" s="124"/>
      <c r="T55" s="122"/>
      <c r="U55" s="1"/>
      <c r="V55" s="124"/>
      <c r="W55" s="122"/>
      <c r="X55" s="1"/>
      <c r="Y55" s="18"/>
      <c r="Z55" s="25"/>
      <c r="AA55" s="25"/>
      <c r="AB55" s="25"/>
      <c r="AC55" s="25"/>
      <c r="AD55" s="25"/>
      <c r="AE55" s="25"/>
      <c r="AF55" s="25"/>
      <c r="AG55" s="25"/>
      <c r="AH55" s="25"/>
      <c r="AI55" s="25"/>
      <c r="AJ55" s="18"/>
      <c r="AK55" s="1"/>
      <c r="AL55" s="1"/>
      <c r="AM55" s="1"/>
      <c r="AN55" s="1"/>
      <c r="AO55" s="18"/>
    </row>
    <row r="56" spans="2:41" x14ac:dyDescent="0.25">
      <c r="B56" s="1"/>
      <c r="C56" s="18"/>
      <c r="D56" s="28"/>
      <c r="E56" s="28"/>
      <c r="F56" s="1"/>
      <c r="G56" s="22"/>
      <c r="H56" s="43"/>
      <c r="I56" s="42"/>
      <c r="J56" s="25"/>
      <c r="K56" s="18"/>
      <c r="L56" s="1"/>
      <c r="M56" s="43"/>
      <c r="N56" s="42"/>
      <c r="O56" s="1"/>
      <c r="P56" s="1"/>
      <c r="Q56" s="1"/>
      <c r="R56" s="1"/>
      <c r="S56" s="124"/>
      <c r="T56" s="122"/>
      <c r="U56" s="1"/>
      <c r="V56" s="124"/>
      <c r="W56" s="122"/>
      <c r="X56" s="1"/>
      <c r="Y56" s="18"/>
      <c r="Z56" s="25"/>
      <c r="AA56" s="25"/>
      <c r="AB56" s="25"/>
      <c r="AC56" s="25"/>
      <c r="AD56" s="25"/>
      <c r="AE56" s="25"/>
      <c r="AF56" s="25"/>
      <c r="AG56" s="25"/>
      <c r="AH56" s="25"/>
      <c r="AI56" s="25"/>
      <c r="AJ56" s="18"/>
      <c r="AK56" s="1"/>
      <c r="AL56" s="1"/>
      <c r="AM56" s="1"/>
      <c r="AN56" s="1"/>
      <c r="AO56" s="18"/>
    </row>
    <row r="57" spans="2:41" x14ac:dyDescent="0.25">
      <c r="B57" s="1"/>
      <c r="C57" s="18"/>
      <c r="D57" s="28"/>
      <c r="E57" s="28"/>
      <c r="F57" s="1"/>
      <c r="G57" s="22"/>
      <c r="H57" s="43"/>
      <c r="I57" s="42"/>
      <c r="J57" s="25"/>
      <c r="K57" s="18"/>
      <c r="L57" s="1"/>
      <c r="M57" s="43"/>
      <c r="N57" s="42"/>
      <c r="O57" s="1"/>
      <c r="P57" s="1"/>
      <c r="Q57" s="1"/>
      <c r="R57" s="1"/>
      <c r="S57" s="124"/>
      <c r="T57" s="122"/>
      <c r="U57" s="1"/>
      <c r="V57" s="124"/>
      <c r="W57" s="122"/>
      <c r="X57" s="1"/>
      <c r="Y57" s="18"/>
      <c r="Z57" s="25"/>
      <c r="AA57" s="25"/>
      <c r="AB57" s="25"/>
      <c r="AC57" s="25"/>
      <c r="AD57" s="25"/>
      <c r="AE57" s="25"/>
      <c r="AF57" s="25"/>
      <c r="AG57" s="25"/>
      <c r="AH57" s="25"/>
      <c r="AI57" s="25"/>
      <c r="AJ57" s="18"/>
      <c r="AK57" s="1"/>
      <c r="AL57" s="1"/>
      <c r="AM57" s="1"/>
      <c r="AN57" s="1"/>
      <c r="AO57" s="18"/>
    </row>
    <row r="58" spans="2:41" x14ac:dyDescent="0.25">
      <c r="B58" s="1"/>
      <c r="C58" s="18"/>
      <c r="D58" s="28"/>
      <c r="E58" s="28"/>
      <c r="F58" s="1"/>
      <c r="G58" s="22"/>
      <c r="H58" s="43"/>
      <c r="I58" s="42"/>
      <c r="J58" s="25"/>
      <c r="K58" s="18"/>
      <c r="L58" s="1"/>
      <c r="M58" s="43"/>
      <c r="N58" s="42"/>
      <c r="O58" s="1"/>
      <c r="P58" s="1"/>
      <c r="Q58" s="1"/>
      <c r="R58" s="1"/>
      <c r="S58" s="124"/>
      <c r="T58" s="122"/>
      <c r="U58" s="1"/>
      <c r="V58" s="124"/>
      <c r="W58" s="122"/>
      <c r="X58" s="1"/>
      <c r="Y58" s="18"/>
      <c r="Z58" s="25"/>
      <c r="AA58" s="25"/>
      <c r="AB58" s="25"/>
      <c r="AC58" s="25"/>
      <c r="AD58" s="25"/>
      <c r="AE58" s="25"/>
      <c r="AF58" s="25"/>
      <c r="AG58" s="25"/>
      <c r="AH58" s="25"/>
      <c r="AI58" s="25"/>
      <c r="AJ58" s="18"/>
      <c r="AK58" s="1"/>
      <c r="AL58" s="1"/>
      <c r="AM58" s="1"/>
      <c r="AN58" s="1"/>
      <c r="AO58" s="18"/>
    </row>
    <row r="59" spans="2:41" x14ac:dyDescent="0.25">
      <c r="B59" s="1"/>
      <c r="C59" s="18"/>
      <c r="D59" s="28"/>
      <c r="E59" s="28"/>
      <c r="F59" s="1"/>
      <c r="G59" s="22"/>
      <c r="H59" s="43"/>
      <c r="I59" s="42"/>
      <c r="J59" s="25"/>
      <c r="K59" s="18"/>
      <c r="L59" s="1"/>
      <c r="M59" s="43"/>
      <c r="N59" s="42"/>
      <c r="O59" s="1"/>
      <c r="P59" s="1"/>
      <c r="Q59" s="1"/>
      <c r="R59" s="1"/>
      <c r="S59" s="124"/>
      <c r="T59" s="122"/>
      <c r="U59" s="1"/>
      <c r="V59" s="124"/>
      <c r="W59" s="122"/>
      <c r="X59" s="1"/>
      <c r="Y59" s="18"/>
      <c r="Z59" s="25"/>
      <c r="AA59" s="25"/>
      <c r="AB59" s="25"/>
      <c r="AC59" s="25"/>
      <c r="AD59" s="25"/>
      <c r="AE59" s="25"/>
      <c r="AF59" s="25"/>
      <c r="AG59" s="25"/>
      <c r="AH59" s="25"/>
      <c r="AI59" s="25"/>
      <c r="AJ59" s="18"/>
      <c r="AK59" s="1"/>
      <c r="AL59" s="1"/>
      <c r="AM59" s="1"/>
      <c r="AN59" s="1"/>
      <c r="AO59" s="18"/>
    </row>
    <row r="60" spans="2:41" x14ac:dyDescent="0.25">
      <c r="B60" s="1"/>
      <c r="C60" s="18"/>
      <c r="D60" s="28"/>
      <c r="E60" s="28"/>
      <c r="F60" s="1"/>
      <c r="G60" s="22"/>
      <c r="H60" s="43"/>
      <c r="I60" s="42"/>
      <c r="J60" s="25"/>
      <c r="K60" s="18"/>
      <c r="L60" s="1"/>
      <c r="M60" s="43"/>
      <c r="N60" s="42"/>
      <c r="O60" s="1"/>
      <c r="P60" s="1"/>
      <c r="Q60" s="1"/>
      <c r="R60" s="1"/>
      <c r="S60" s="124"/>
      <c r="T60" s="122"/>
      <c r="U60" s="1"/>
      <c r="V60" s="124"/>
      <c r="W60" s="122"/>
      <c r="X60" s="1"/>
      <c r="Y60" s="18"/>
      <c r="Z60" s="25"/>
      <c r="AA60" s="25"/>
      <c r="AB60" s="25"/>
      <c r="AC60" s="25"/>
      <c r="AD60" s="25"/>
      <c r="AE60" s="25"/>
      <c r="AF60" s="25"/>
      <c r="AG60" s="25"/>
      <c r="AH60" s="25"/>
      <c r="AI60" s="25"/>
      <c r="AJ60" s="18"/>
      <c r="AK60" s="1"/>
      <c r="AL60" s="1"/>
      <c r="AM60" s="1"/>
      <c r="AN60" s="1"/>
      <c r="AO60" s="18"/>
    </row>
    <row r="61" spans="2:41" x14ac:dyDescent="0.25">
      <c r="B61" s="1"/>
      <c r="C61" s="18"/>
      <c r="D61" s="28"/>
      <c r="E61" s="28"/>
      <c r="F61" s="1"/>
      <c r="G61" s="22"/>
      <c r="H61" s="43"/>
      <c r="I61" s="42"/>
      <c r="J61" s="25"/>
      <c r="K61" s="18"/>
      <c r="L61" s="1"/>
      <c r="M61" s="43"/>
      <c r="N61" s="42"/>
      <c r="O61" s="1"/>
      <c r="P61" s="1"/>
      <c r="Q61" s="1"/>
      <c r="R61" s="1"/>
      <c r="S61" s="124"/>
      <c r="T61" s="122"/>
      <c r="U61" s="1"/>
      <c r="V61" s="124"/>
      <c r="W61" s="122"/>
      <c r="X61" s="1"/>
      <c r="Y61" s="18"/>
      <c r="Z61" s="25"/>
      <c r="AA61" s="25"/>
      <c r="AB61" s="25"/>
      <c r="AC61" s="25"/>
      <c r="AD61" s="25"/>
      <c r="AE61" s="25"/>
      <c r="AF61" s="25"/>
      <c r="AG61" s="25"/>
      <c r="AH61" s="25"/>
      <c r="AI61" s="25"/>
      <c r="AJ61" s="18"/>
      <c r="AK61" s="1"/>
      <c r="AL61" s="1"/>
      <c r="AM61" s="1"/>
      <c r="AN61" s="1"/>
      <c r="AO61" s="18"/>
    </row>
    <row r="62" spans="2:41" x14ac:dyDescent="0.25">
      <c r="B62" s="1"/>
      <c r="C62" s="18"/>
      <c r="D62" s="28"/>
      <c r="E62" s="28"/>
      <c r="F62" s="1"/>
      <c r="G62" s="22"/>
      <c r="H62" s="43"/>
      <c r="I62" s="42"/>
      <c r="J62" s="25"/>
      <c r="K62" s="18"/>
      <c r="L62" s="1"/>
      <c r="M62" s="43"/>
      <c r="N62" s="42"/>
      <c r="O62" s="1"/>
      <c r="P62" s="1"/>
      <c r="Q62" s="1"/>
      <c r="R62" s="1"/>
      <c r="S62" s="124"/>
      <c r="T62" s="122"/>
      <c r="U62" s="1"/>
      <c r="V62" s="124"/>
      <c r="W62" s="122"/>
      <c r="X62" s="1"/>
      <c r="Y62" s="18"/>
      <c r="Z62" s="25"/>
      <c r="AA62" s="25"/>
      <c r="AB62" s="25"/>
      <c r="AC62" s="25"/>
      <c r="AD62" s="25"/>
      <c r="AE62" s="25"/>
      <c r="AF62" s="25"/>
      <c r="AG62" s="25"/>
      <c r="AH62" s="25"/>
      <c r="AI62" s="25"/>
      <c r="AJ62" s="18"/>
      <c r="AK62" s="1"/>
      <c r="AL62" s="1"/>
      <c r="AM62" s="1"/>
      <c r="AN62" s="1"/>
      <c r="AO62" s="18"/>
    </row>
    <row r="63" spans="2:41" x14ac:dyDescent="0.25">
      <c r="B63" s="1"/>
      <c r="C63" s="18"/>
      <c r="D63" s="28"/>
      <c r="E63" s="28"/>
      <c r="F63" s="1"/>
      <c r="G63" s="22"/>
      <c r="H63" s="43"/>
      <c r="I63" s="42"/>
      <c r="J63" s="25"/>
      <c r="K63" s="18"/>
      <c r="L63" s="1"/>
      <c r="M63" s="43"/>
      <c r="N63" s="42"/>
      <c r="O63" s="1"/>
      <c r="P63" s="1"/>
      <c r="Q63" s="1"/>
      <c r="R63" s="1"/>
      <c r="S63" s="124"/>
      <c r="T63" s="122"/>
      <c r="U63" s="1"/>
      <c r="V63" s="124"/>
      <c r="W63" s="122"/>
      <c r="X63" s="1"/>
      <c r="Y63" s="18"/>
      <c r="Z63" s="25"/>
      <c r="AA63" s="25"/>
      <c r="AB63" s="25"/>
      <c r="AC63" s="25"/>
      <c r="AD63" s="25"/>
      <c r="AE63" s="25"/>
      <c r="AF63" s="25"/>
      <c r="AG63" s="25"/>
      <c r="AH63" s="25"/>
      <c r="AI63" s="25"/>
      <c r="AJ63" s="18"/>
      <c r="AK63" s="1"/>
      <c r="AL63" s="1"/>
      <c r="AM63" s="1"/>
      <c r="AN63" s="1"/>
      <c r="AO63" s="18"/>
    </row>
    <row r="64" spans="2:41" x14ac:dyDescent="0.25">
      <c r="B64" s="1"/>
      <c r="C64" s="18"/>
      <c r="D64" s="28"/>
      <c r="E64" s="28"/>
      <c r="F64" s="1"/>
      <c r="G64" s="22"/>
      <c r="H64" s="43"/>
      <c r="I64" s="42"/>
      <c r="J64" s="25"/>
      <c r="K64" s="18"/>
      <c r="L64" s="1"/>
      <c r="M64" s="43"/>
      <c r="N64" s="42"/>
      <c r="O64" s="1"/>
      <c r="P64" s="1"/>
      <c r="Q64" s="1"/>
      <c r="R64" s="1"/>
      <c r="S64" s="124"/>
      <c r="T64" s="122"/>
      <c r="U64" s="1"/>
      <c r="V64" s="124"/>
      <c r="W64" s="122"/>
      <c r="X64" s="1"/>
      <c r="Y64" s="18"/>
      <c r="Z64" s="25"/>
      <c r="AA64" s="25"/>
      <c r="AB64" s="25"/>
      <c r="AC64" s="25"/>
      <c r="AD64" s="25"/>
      <c r="AE64" s="25"/>
      <c r="AF64" s="25"/>
      <c r="AG64" s="25"/>
      <c r="AH64" s="25"/>
      <c r="AI64" s="25"/>
      <c r="AJ64" s="18"/>
      <c r="AK64" s="1"/>
      <c r="AL64" s="1"/>
      <c r="AM64" s="1"/>
      <c r="AN64" s="1"/>
      <c r="AO64" s="18"/>
    </row>
    <row r="65" spans="2:41" x14ac:dyDescent="0.25">
      <c r="B65" s="1"/>
      <c r="C65" s="18"/>
      <c r="D65" s="28"/>
      <c r="E65" s="28"/>
      <c r="F65" s="1"/>
      <c r="G65" s="22"/>
      <c r="H65" s="43"/>
      <c r="I65" s="42"/>
      <c r="J65" s="25"/>
      <c r="K65" s="18"/>
      <c r="L65" s="1"/>
      <c r="M65" s="43"/>
      <c r="N65" s="42"/>
      <c r="O65" s="1"/>
      <c r="P65" s="1"/>
      <c r="Q65" s="1"/>
      <c r="R65" s="1"/>
      <c r="S65" s="124"/>
      <c r="T65" s="122"/>
      <c r="U65" s="1"/>
      <c r="V65" s="124"/>
      <c r="W65" s="122"/>
      <c r="X65" s="1"/>
      <c r="Y65" s="18"/>
      <c r="Z65" s="25"/>
      <c r="AA65" s="25"/>
      <c r="AB65" s="25"/>
      <c r="AC65" s="25"/>
      <c r="AD65" s="25"/>
      <c r="AE65" s="25"/>
      <c r="AF65" s="25"/>
      <c r="AG65" s="25"/>
      <c r="AH65" s="25"/>
      <c r="AI65" s="25"/>
      <c r="AJ65" s="18"/>
      <c r="AK65" s="1"/>
      <c r="AL65" s="1"/>
      <c r="AM65" s="1"/>
      <c r="AN65" s="1"/>
      <c r="AO65" s="18"/>
    </row>
    <row r="66" spans="2:41" x14ac:dyDescent="0.25">
      <c r="B66" s="1"/>
      <c r="C66" s="18"/>
      <c r="D66" s="28"/>
      <c r="E66" s="28"/>
      <c r="F66" s="1"/>
      <c r="G66" s="22"/>
      <c r="H66" s="43"/>
      <c r="I66" s="42"/>
      <c r="J66" s="25"/>
      <c r="K66" s="18"/>
      <c r="L66" s="1"/>
      <c r="M66" s="43"/>
      <c r="N66" s="42"/>
      <c r="O66" s="1"/>
      <c r="P66" s="1"/>
      <c r="Q66" s="1"/>
      <c r="R66" s="1"/>
      <c r="S66" s="124"/>
      <c r="T66" s="122"/>
      <c r="U66" s="1"/>
      <c r="V66" s="124"/>
      <c r="W66" s="122"/>
      <c r="X66" s="1"/>
      <c r="Y66" s="18"/>
      <c r="Z66" s="25"/>
      <c r="AA66" s="25"/>
      <c r="AB66" s="25"/>
      <c r="AC66" s="25"/>
      <c r="AD66" s="25"/>
      <c r="AE66" s="25"/>
      <c r="AF66" s="25"/>
      <c r="AG66" s="25"/>
      <c r="AH66" s="25"/>
      <c r="AI66" s="25"/>
      <c r="AJ66" s="18"/>
      <c r="AK66" s="1"/>
      <c r="AL66" s="1"/>
      <c r="AM66" s="1"/>
      <c r="AN66" s="1"/>
      <c r="AO66" s="18"/>
    </row>
    <row r="67" spans="2:41" x14ac:dyDescent="0.25">
      <c r="B67" s="1"/>
      <c r="C67" s="18"/>
      <c r="D67" s="28"/>
      <c r="E67" s="28"/>
      <c r="F67" s="1"/>
      <c r="G67" s="22"/>
      <c r="H67" s="43"/>
      <c r="I67" s="42"/>
      <c r="J67" s="25"/>
      <c r="K67" s="18"/>
      <c r="L67" s="1"/>
      <c r="M67" s="43"/>
      <c r="N67" s="42"/>
      <c r="O67" s="1"/>
      <c r="P67" s="1"/>
      <c r="Q67" s="1"/>
      <c r="R67" s="1"/>
      <c r="S67" s="124"/>
      <c r="T67" s="122"/>
      <c r="U67" s="1"/>
      <c r="V67" s="124"/>
      <c r="W67" s="122"/>
      <c r="X67" s="1"/>
      <c r="Y67" s="18"/>
      <c r="Z67" s="25"/>
      <c r="AA67" s="25"/>
      <c r="AB67" s="25"/>
      <c r="AC67" s="25"/>
      <c r="AD67" s="25"/>
      <c r="AE67" s="25"/>
      <c r="AF67" s="25"/>
      <c r="AG67" s="25"/>
      <c r="AH67" s="25"/>
      <c r="AI67" s="25"/>
      <c r="AJ67" s="18"/>
      <c r="AK67" s="1"/>
      <c r="AL67" s="1"/>
      <c r="AM67" s="1"/>
      <c r="AN67" s="1"/>
      <c r="AO67" s="18"/>
    </row>
    <row r="68" spans="2:41" x14ac:dyDescent="0.25">
      <c r="B68" s="1"/>
      <c r="C68" s="18"/>
      <c r="D68" s="28"/>
      <c r="E68" s="28"/>
      <c r="F68" s="1"/>
      <c r="G68" s="22"/>
      <c r="H68" s="43"/>
      <c r="I68" s="42"/>
      <c r="J68" s="25"/>
      <c r="K68" s="18"/>
      <c r="L68" s="1"/>
      <c r="M68" s="43"/>
      <c r="N68" s="42"/>
      <c r="O68" s="1"/>
      <c r="P68" s="1"/>
      <c r="Q68" s="1"/>
      <c r="R68" s="1"/>
      <c r="S68" s="124"/>
      <c r="T68" s="122"/>
      <c r="U68" s="1"/>
      <c r="V68" s="124"/>
      <c r="W68" s="122"/>
      <c r="X68" s="1"/>
      <c r="Y68" s="18"/>
      <c r="Z68" s="25"/>
      <c r="AA68" s="25"/>
      <c r="AB68" s="25"/>
      <c r="AC68" s="25"/>
      <c r="AD68" s="25"/>
      <c r="AE68" s="25"/>
      <c r="AF68" s="25"/>
      <c r="AG68" s="25"/>
      <c r="AH68" s="25"/>
      <c r="AI68" s="25"/>
      <c r="AJ68" s="18"/>
      <c r="AK68" s="1"/>
      <c r="AL68" s="1"/>
      <c r="AM68" s="1"/>
      <c r="AN68" s="1"/>
      <c r="AO68" s="18"/>
    </row>
    <row r="69" spans="2:41" x14ac:dyDescent="0.25">
      <c r="B69" s="1"/>
      <c r="C69" s="18"/>
      <c r="D69" s="28"/>
      <c r="E69" s="28"/>
      <c r="F69" s="1"/>
      <c r="G69" s="22"/>
      <c r="H69" s="43"/>
      <c r="I69" s="42"/>
      <c r="J69" s="25"/>
      <c r="K69" s="18"/>
      <c r="L69" s="1"/>
      <c r="M69" s="43"/>
      <c r="N69" s="42"/>
      <c r="O69" s="1"/>
      <c r="P69" s="1"/>
      <c r="Q69" s="1"/>
      <c r="R69" s="1"/>
      <c r="S69" s="124"/>
      <c r="T69" s="122"/>
      <c r="U69" s="1"/>
      <c r="V69" s="124"/>
      <c r="W69" s="122"/>
      <c r="X69" s="1"/>
      <c r="Y69" s="18"/>
      <c r="Z69" s="25"/>
      <c r="AA69" s="25"/>
      <c r="AB69" s="25"/>
      <c r="AC69" s="25"/>
      <c r="AD69" s="25"/>
      <c r="AE69" s="25"/>
      <c r="AF69" s="25"/>
      <c r="AG69" s="25"/>
      <c r="AH69" s="25"/>
      <c r="AI69" s="25"/>
      <c r="AJ69" s="18"/>
      <c r="AK69" s="1"/>
      <c r="AL69" s="1"/>
      <c r="AM69" s="1"/>
      <c r="AN69" s="1"/>
      <c r="AO69" s="18"/>
    </row>
    <row r="70" spans="2:41" x14ac:dyDescent="0.25">
      <c r="B70" s="1"/>
      <c r="C70" s="18"/>
      <c r="D70" s="28"/>
      <c r="E70" s="28"/>
      <c r="F70" s="1"/>
      <c r="G70" s="22"/>
      <c r="H70" s="43"/>
      <c r="I70" s="42"/>
      <c r="J70" s="25"/>
      <c r="K70" s="18"/>
      <c r="L70" s="1"/>
      <c r="M70" s="43"/>
      <c r="N70" s="42"/>
      <c r="O70" s="1"/>
      <c r="P70" s="1"/>
      <c r="Q70" s="1"/>
      <c r="R70" s="1"/>
      <c r="S70" s="124"/>
      <c r="T70" s="122"/>
      <c r="U70" s="1"/>
      <c r="V70" s="124"/>
      <c r="W70" s="122"/>
      <c r="X70" s="1"/>
      <c r="Y70" s="18"/>
      <c r="Z70" s="25"/>
      <c r="AA70" s="25"/>
      <c r="AB70" s="25"/>
      <c r="AC70" s="25"/>
      <c r="AD70" s="25"/>
      <c r="AE70" s="25"/>
      <c r="AF70" s="25"/>
      <c r="AG70" s="25"/>
      <c r="AH70" s="25"/>
      <c r="AI70" s="25"/>
      <c r="AJ70" s="18"/>
      <c r="AK70" s="1"/>
      <c r="AL70" s="1"/>
      <c r="AM70" s="1"/>
      <c r="AN70" s="1"/>
      <c r="AO70" s="18"/>
    </row>
    <row r="71" spans="2:41" x14ac:dyDescent="0.25">
      <c r="B71" s="1"/>
      <c r="C71" s="18"/>
      <c r="D71" s="28"/>
      <c r="E71" s="28"/>
      <c r="F71" s="1"/>
      <c r="G71" s="22"/>
      <c r="H71" s="43"/>
      <c r="I71" s="42"/>
      <c r="J71" s="25"/>
      <c r="K71" s="18"/>
      <c r="L71" s="1"/>
      <c r="M71" s="43"/>
      <c r="N71" s="42"/>
      <c r="O71" s="1"/>
      <c r="P71" s="1"/>
      <c r="Q71" s="1"/>
      <c r="R71" s="1"/>
      <c r="S71" s="124"/>
      <c r="T71" s="122"/>
      <c r="U71" s="1"/>
      <c r="V71" s="124"/>
      <c r="W71" s="122"/>
      <c r="X71" s="1"/>
      <c r="Y71" s="18"/>
      <c r="Z71" s="25"/>
      <c r="AA71" s="25"/>
      <c r="AB71" s="25"/>
      <c r="AC71" s="25"/>
      <c r="AD71" s="25"/>
      <c r="AE71" s="25"/>
      <c r="AF71" s="25"/>
      <c r="AG71" s="25"/>
      <c r="AH71" s="25"/>
      <c r="AI71" s="25"/>
      <c r="AJ71" s="18"/>
      <c r="AK71" s="1"/>
      <c r="AL71" s="1"/>
      <c r="AM71" s="1"/>
      <c r="AN71" s="1"/>
      <c r="AO71" s="18"/>
    </row>
    <row r="72" spans="2:41" x14ac:dyDescent="0.25">
      <c r="B72" s="1"/>
      <c r="C72" s="18"/>
      <c r="D72" s="28"/>
      <c r="E72" s="28"/>
      <c r="F72" s="1"/>
      <c r="G72" s="22"/>
      <c r="H72" s="43"/>
      <c r="I72" s="42"/>
      <c r="J72" s="25"/>
      <c r="K72" s="18"/>
      <c r="L72" s="1"/>
      <c r="M72" s="43"/>
      <c r="N72" s="42"/>
      <c r="O72" s="1"/>
      <c r="P72" s="1"/>
      <c r="Q72" s="1"/>
      <c r="R72" s="1"/>
      <c r="S72" s="124"/>
      <c r="T72" s="122"/>
      <c r="U72" s="1"/>
      <c r="V72" s="124"/>
      <c r="W72" s="122"/>
      <c r="X72" s="1"/>
      <c r="Y72" s="18"/>
      <c r="Z72" s="25"/>
      <c r="AA72" s="25"/>
      <c r="AB72" s="25"/>
      <c r="AC72" s="25"/>
      <c r="AD72" s="25"/>
      <c r="AE72" s="25"/>
      <c r="AF72" s="25"/>
      <c r="AG72" s="25"/>
      <c r="AH72" s="25"/>
      <c r="AI72" s="25"/>
      <c r="AJ72" s="18"/>
      <c r="AK72" s="1"/>
      <c r="AL72" s="1"/>
      <c r="AM72" s="1"/>
      <c r="AN72" s="1"/>
      <c r="AO72" s="18"/>
    </row>
    <row r="73" spans="2:41" x14ac:dyDescent="0.25">
      <c r="B73" s="1"/>
      <c r="C73" s="18"/>
      <c r="D73" s="28"/>
      <c r="E73" s="28"/>
      <c r="F73" s="1"/>
      <c r="G73" s="22"/>
      <c r="H73" s="43"/>
      <c r="I73" s="42"/>
      <c r="J73" s="25"/>
      <c r="K73" s="18"/>
      <c r="L73" s="1"/>
      <c r="M73" s="43"/>
      <c r="N73" s="42"/>
      <c r="O73" s="1"/>
      <c r="P73" s="1"/>
      <c r="Q73" s="1"/>
      <c r="R73" s="1"/>
      <c r="S73" s="124"/>
      <c r="T73" s="122"/>
      <c r="U73" s="1"/>
      <c r="V73" s="124"/>
      <c r="W73" s="122"/>
      <c r="X73" s="1"/>
      <c r="Y73" s="18"/>
      <c r="Z73" s="25"/>
      <c r="AA73" s="25"/>
      <c r="AB73" s="25"/>
      <c r="AC73" s="25"/>
      <c r="AD73" s="25"/>
      <c r="AE73" s="25"/>
      <c r="AF73" s="25"/>
      <c r="AG73" s="25"/>
      <c r="AH73" s="25"/>
      <c r="AI73" s="25"/>
      <c r="AJ73" s="18"/>
      <c r="AK73" s="1"/>
      <c r="AL73" s="1"/>
      <c r="AM73" s="1"/>
      <c r="AN73" s="1"/>
      <c r="AO73" s="18"/>
    </row>
    <row r="74" spans="2:41" x14ac:dyDescent="0.25">
      <c r="B74" s="1"/>
      <c r="C74" s="18"/>
      <c r="D74" s="28"/>
      <c r="E74" s="28"/>
      <c r="F74" s="1"/>
      <c r="G74" s="22"/>
      <c r="H74" s="43"/>
      <c r="I74" s="42"/>
      <c r="J74" s="25"/>
      <c r="K74" s="18"/>
      <c r="L74" s="1"/>
      <c r="M74" s="43"/>
      <c r="N74" s="42"/>
      <c r="O74" s="1"/>
      <c r="P74" s="1"/>
      <c r="Q74" s="1"/>
      <c r="R74" s="1"/>
      <c r="S74" s="124"/>
      <c r="T74" s="122"/>
      <c r="U74" s="1"/>
      <c r="V74" s="124"/>
      <c r="W74" s="122"/>
      <c r="X74" s="1"/>
      <c r="Y74" s="18"/>
      <c r="Z74" s="25"/>
      <c r="AA74" s="25"/>
      <c r="AB74" s="25"/>
      <c r="AC74" s="25"/>
      <c r="AD74" s="25"/>
      <c r="AE74" s="25"/>
      <c r="AF74" s="25"/>
      <c r="AG74" s="25"/>
      <c r="AH74" s="25"/>
      <c r="AI74" s="25"/>
      <c r="AJ74" s="18"/>
      <c r="AK74" s="1"/>
      <c r="AL74" s="1"/>
      <c r="AM74" s="1"/>
      <c r="AN74" s="1"/>
      <c r="AO74" s="18"/>
    </row>
    <row r="75" spans="2:41" x14ac:dyDescent="0.25">
      <c r="B75" s="1"/>
      <c r="C75" s="18"/>
      <c r="D75" s="28"/>
      <c r="E75" s="28"/>
      <c r="F75" s="1"/>
      <c r="G75" s="22"/>
      <c r="H75" s="43"/>
      <c r="I75" s="42"/>
      <c r="J75" s="25"/>
      <c r="K75" s="18"/>
      <c r="L75" s="1"/>
      <c r="M75" s="43"/>
      <c r="N75" s="42"/>
      <c r="O75" s="1"/>
      <c r="P75" s="1"/>
      <c r="Q75" s="1"/>
      <c r="R75" s="1"/>
      <c r="S75" s="124"/>
      <c r="T75" s="122"/>
      <c r="U75" s="1"/>
      <c r="V75" s="124"/>
      <c r="W75" s="122"/>
      <c r="X75" s="1"/>
      <c r="Y75" s="18"/>
      <c r="Z75" s="25"/>
      <c r="AA75" s="25"/>
      <c r="AB75" s="25"/>
      <c r="AC75" s="25"/>
      <c r="AD75" s="25"/>
      <c r="AE75" s="25"/>
      <c r="AF75" s="25"/>
      <c r="AG75" s="25"/>
      <c r="AH75" s="25"/>
      <c r="AI75" s="25"/>
      <c r="AJ75" s="18"/>
      <c r="AK75" s="1"/>
      <c r="AL75" s="1"/>
      <c r="AM75" s="1"/>
      <c r="AN75" s="1"/>
      <c r="AO75" s="18"/>
    </row>
    <row r="76" spans="2:41" x14ac:dyDescent="0.25">
      <c r="B76" s="1"/>
      <c r="C76" s="18"/>
      <c r="D76" s="28"/>
      <c r="E76" s="28"/>
      <c r="F76" s="1"/>
      <c r="G76" s="22"/>
      <c r="H76" s="43"/>
      <c r="I76" s="42"/>
      <c r="J76" s="25"/>
      <c r="K76" s="18"/>
      <c r="L76" s="1"/>
      <c r="M76" s="43"/>
      <c r="N76" s="42"/>
      <c r="O76" s="1"/>
      <c r="P76" s="1"/>
      <c r="Q76" s="1"/>
      <c r="R76" s="1"/>
      <c r="S76" s="124"/>
      <c r="T76" s="122"/>
      <c r="U76" s="1"/>
      <c r="V76" s="124"/>
      <c r="W76" s="122"/>
      <c r="X76" s="1"/>
      <c r="Y76" s="18"/>
      <c r="Z76" s="25"/>
      <c r="AA76" s="25"/>
      <c r="AB76" s="25"/>
      <c r="AC76" s="25"/>
      <c r="AD76" s="25"/>
      <c r="AE76" s="25"/>
      <c r="AF76" s="25"/>
      <c r="AG76" s="25"/>
      <c r="AH76" s="25"/>
      <c r="AI76" s="25"/>
      <c r="AJ76" s="18"/>
      <c r="AK76" s="1"/>
      <c r="AL76" s="1"/>
      <c r="AM76" s="1"/>
      <c r="AN76" s="1"/>
      <c r="AO76" s="18"/>
    </row>
    <row r="77" spans="2:41" x14ac:dyDescent="0.25">
      <c r="B77" s="1"/>
      <c r="C77" s="18"/>
      <c r="D77" s="28"/>
      <c r="E77" s="28"/>
      <c r="F77" s="1"/>
      <c r="G77" s="22"/>
      <c r="H77" s="43"/>
      <c r="I77" s="42"/>
      <c r="J77" s="25"/>
      <c r="K77" s="18"/>
      <c r="L77" s="1"/>
      <c r="M77" s="43"/>
      <c r="N77" s="42"/>
      <c r="O77" s="1"/>
      <c r="P77" s="1"/>
      <c r="Q77" s="1"/>
      <c r="R77" s="1"/>
      <c r="S77" s="124"/>
      <c r="T77" s="122"/>
      <c r="U77" s="1"/>
      <c r="V77" s="124"/>
      <c r="W77" s="122"/>
      <c r="X77" s="1"/>
      <c r="Y77" s="18"/>
      <c r="Z77" s="25"/>
      <c r="AA77" s="25"/>
      <c r="AB77" s="25"/>
      <c r="AC77" s="25"/>
      <c r="AD77" s="25"/>
      <c r="AE77" s="25"/>
      <c r="AF77" s="25"/>
      <c r="AG77" s="25"/>
      <c r="AH77" s="25"/>
      <c r="AI77" s="25"/>
      <c r="AJ77" s="18"/>
      <c r="AK77" s="1"/>
      <c r="AL77" s="1"/>
      <c r="AM77" s="1"/>
      <c r="AN77" s="1"/>
      <c r="AO77" s="18"/>
    </row>
    <row r="78" spans="2:41" x14ac:dyDescent="0.25">
      <c r="B78" s="1"/>
      <c r="C78" s="18"/>
      <c r="D78" s="28"/>
      <c r="E78" s="28"/>
      <c r="F78" s="1"/>
      <c r="G78" s="22"/>
      <c r="H78" s="43"/>
      <c r="I78" s="42"/>
      <c r="J78" s="25"/>
      <c r="K78" s="18"/>
      <c r="L78" s="1"/>
      <c r="M78" s="43"/>
      <c r="N78" s="42"/>
      <c r="O78" s="1"/>
      <c r="P78" s="1"/>
      <c r="Q78" s="1"/>
      <c r="R78" s="1"/>
      <c r="S78" s="124"/>
      <c r="T78" s="122"/>
      <c r="U78" s="1"/>
      <c r="V78" s="124"/>
      <c r="W78" s="122"/>
      <c r="X78" s="1"/>
      <c r="Y78" s="18"/>
      <c r="Z78" s="25"/>
      <c r="AA78" s="25"/>
      <c r="AB78" s="25"/>
      <c r="AC78" s="25"/>
      <c r="AD78" s="25"/>
      <c r="AE78" s="25"/>
      <c r="AF78" s="25"/>
      <c r="AG78" s="25"/>
      <c r="AH78" s="25"/>
      <c r="AI78" s="25"/>
      <c r="AJ78" s="18"/>
      <c r="AK78" s="1"/>
      <c r="AL78" s="1"/>
      <c r="AM78" s="1"/>
      <c r="AN78" s="1"/>
      <c r="AO78" s="18"/>
    </row>
    <row r="79" spans="2:41" x14ac:dyDescent="0.25">
      <c r="B79" s="1"/>
      <c r="C79" s="18"/>
      <c r="D79" s="28"/>
      <c r="E79" s="28"/>
      <c r="F79" s="1"/>
      <c r="G79" s="22"/>
      <c r="H79" s="43"/>
      <c r="I79" s="42"/>
      <c r="J79" s="25"/>
      <c r="K79" s="18"/>
      <c r="L79" s="1"/>
      <c r="M79" s="43"/>
      <c r="N79" s="42"/>
      <c r="O79" s="1"/>
      <c r="P79" s="1"/>
      <c r="Q79" s="1"/>
      <c r="R79" s="1"/>
      <c r="S79" s="124"/>
      <c r="T79" s="122"/>
      <c r="U79" s="1"/>
      <c r="V79" s="124"/>
      <c r="W79" s="122"/>
      <c r="X79" s="1"/>
      <c r="Y79" s="18"/>
      <c r="Z79" s="25"/>
      <c r="AA79" s="25"/>
      <c r="AB79" s="25"/>
      <c r="AC79" s="25"/>
      <c r="AD79" s="25"/>
      <c r="AE79" s="25"/>
      <c r="AF79" s="25"/>
      <c r="AG79" s="25"/>
      <c r="AH79" s="25"/>
      <c r="AI79" s="25"/>
      <c r="AJ79" s="18"/>
      <c r="AK79" s="1"/>
      <c r="AL79" s="1"/>
      <c r="AM79" s="1"/>
      <c r="AN79" s="1"/>
      <c r="AO79" s="18"/>
    </row>
    <row r="80" spans="2:41" x14ac:dyDescent="0.25">
      <c r="B80" s="1"/>
      <c r="C80" s="18"/>
      <c r="D80" s="28"/>
      <c r="E80" s="28"/>
      <c r="F80" s="1"/>
      <c r="G80" s="22"/>
      <c r="H80" s="43"/>
      <c r="I80" s="42"/>
      <c r="J80" s="25"/>
      <c r="K80" s="18"/>
      <c r="L80" s="1"/>
      <c r="M80" s="43"/>
      <c r="N80" s="42"/>
      <c r="O80" s="1"/>
      <c r="P80" s="1"/>
      <c r="Q80" s="1"/>
      <c r="R80" s="1"/>
      <c r="S80" s="124"/>
      <c r="T80" s="122"/>
      <c r="U80" s="1"/>
      <c r="V80" s="124"/>
      <c r="W80" s="122"/>
      <c r="X80" s="1"/>
      <c r="Y80" s="18"/>
      <c r="Z80" s="25"/>
      <c r="AA80" s="25"/>
      <c r="AB80" s="25"/>
      <c r="AC80" s="25"/>
      <c r="AD80" s="25"/>
      <c r="AE80" s="25"/>
      <c r="AF80" s="25"/>
      <c r="AG80" s="25"/>
      <c r="AH80" s="25"/>
      <c r="AI80" s="25"/>
      <c r="AJ80" s="18"/>
      <c r="AK80" s="1"/>
      <c r="AL80" s="1"/>
      <c r="AM80" s="1"/>
      <c r="AN80" s="1"/>
      <c r="AO80" s="18"/>
    </row>
    <row r="81" spans="2:41" x14ac:dyDescent="0.25">
      <c r="B81" s="1"/>
      <c r="C81" s="18"/>
      <c r="D81" s="28"/>
      <c r="E81" s="28"/>
      <c r="F81" s="1"/>
      <c r="G81" s="22"/>
      <c r="H81" s="43"/>
      <c r="I81" s="42"/>
      <c r="J81" s="25"/>
      <c r="K81" s="18"/>
      <c r="L81" s="1"/>
      <c r="M81" s="43"/>
      <c r="N81" s="42"/>
      <c r="O81" s="1"/>
      <c r="P81" s="1"/>
      <c r="Q81" s="1"/>
      <c r="R81" s="1"/>
      <c r="S81" s="124"/>
      <c r="T81" s="122"/>
      <c r="U81" s="1"/>
      <c r="V81" s="124"/>
      <c r="W81" s="122"/>
      <c r="X81" s="1"/>
      <c r="Y81" s="18"/>
      <c r="Z81" s="25"/>
      <c r="AA81" s="25"/>
      <c r="AB81" s="25"/>
      <c r="AC81" s="25"/>
      <c r="AD81" s="25"/>
      <c r="AE81" s="25"/>
      <c r="AF81" s="25"/>
      <c r="AG81" s="25"/>
      <c r="AH81" s="25"/>
      <c r="AI81" s="25"/>
      <c r="AJ81" s="18"/>
      <c r="AK81" s="1"/>
      <c r="AL81" s="1"/>
      <c r="AM81" s="1"/>
      <c r="AN81" s="1"/>
      <c r="AO81" s="18"/>
    </row>
    <row r="82" spans="2:41" x14ac:dyDescent="0.25">
      <c r="B82" s="1"/>
      <c r="C82" s="18"/>
      <c r="D82" s="28"/>
      <c r="E82" s="28"/>
      <c r="F82" s="1"/>
      <c r="G82" s="22"/>
      <c r="H82" s="43"/>
      <c r="I82" s="42"/>
      <c r="J82" s="25"/>
      <c r="K82" s="18"/>
      <c r="L82" s="1"/>
      <c r="M82" s="43"/>
      <c r="N82" s="42"/>
      <c r="O82" s="1"/>
      <c r="P82" s="1"/>
      <c r="Q82" s="1"/>
      <c r="R82" s="1"/>
      <c r="S82" s="124"/>
      <c r="T82" s="122"/>
      <c r="U82" s="1"/>
      <c r="V82" s="124"/>
      <c r="W82" s="122"/>
      <c r="X82" s="1"/>
      <c r="Y82" s="18"/>
      <c r="Z82" s="25"/>
      <c r="AA82" s="25"/>
      <c r="AB82" s="25"/>
      <c r="AC82" s="25"/>
      <c r="AD82" s="25"/>
      <c r="AE82" s="25"/>
      <c r="AF82" s="25"/>
      <c r="AG82" s="25"/>
      <c r="AH82" s="25"/>
      <c r="AI82" s="25"/>
      <c r="AJ82" s="18"/>
      <c r="AK82" s="1"/>
      <c r="AL82" s="1"/>
      <c r="AM82" s="1"/>
      <c r="AN82" s="1"/>
      <c r="AO82" s="18"/>
    </row>
    <row r="83" spans="2:41" x14ac:dyDescent="0.25">
      <c r="B83" s="1"/>
      <c r="C83" s="18"/>
      <c r="D83" s="28"/>
      <c r="E83" s="28"/>
      <c r="F83" s="1"/>
      <c r="G83" s="22"/>
      <c r="H83" s="43"/>
      <c r="I83" s="42"/>
      <c r="J83" s="25"/>
      <c r="K83" s="18"/>
      <c r="L83" s="1"/>
      <c r="M83" s="43"/>
      <c r="N83" s="42"/>
      <c r="O83" s="1"/>
      <c r="P83" s="1"/>
      <c r="Q83" s="1"/>
      <c r="R83" s="1"/>
      <c r="S83" s="124"/>
      <c r="T83" s="122"/>
      <c r="U83" s="1"/>
      <c r="V83" s="124"/>
      <c r="W83" s="122"/>
      <c r="X83" s="1"/>
      <c r="Y83" s="18"/>
      <c r="Z83" s="25"/>
      <c r="AA83" s="25"/>
      <c r="AB83" s="25"/>
      <c r="AC83" s="25"/>
      <c r="AD83" s="25"/>
      <c r="AE83" s="25"/>
      <c r="AF83" s="25"/>
      <c r="AG83" s="25"/>
      <c r="AH83" s="25"/>
      <c r="AI83" s="25"/>
      <c r="AJ83" s="18"/>
      <c r="AK83" s="1"/>
      <c r="AL83" s="1"/>
      <c r="AM83" s="1"/>
      <c r="AN83" s="1"/>
      <c r="AO83" s="18"/>
    </row>
    <row r="84" spans="2:41" x14ac:dyDescent="0.25">
      <c r="B84" s="1"/>
      <c r="C84" s="18"/>
      <c r="D84" s="28"/>
      <c r="E84" s="28"/>
      <c r="F84" s="1"/>
      <c r="G84" s="22"/>
      <c r="H84" s="43"/>
      <c r="I84" s="42"/>
      <c r="J84" s="25"/>
      <c r="K84" s="18"/>
      <c r="L84" s="1"/>
      <c r="M84" s="43"/>
      <c r="N84" s="42"/>
      <c r="O84" s="1"/>
      <c r="P84" s="1"/>
      <c r="Q84" s="1"/>
      <c r="R84" s="1"/>
      <c r="S84" s="124"/>
      <c r="T84" s="122"/>
      <c r="U84" s="1"/>
      <c r="V84" s="124"/>
      <c r="W84" s="122"/>
      <c r="X84" s="1"/>
      <c r="Y84" s="18"/>
      <c r="Z84" s="25"/>
      <c r="AA84" s="25"/>
      <c r="AB84" s="25"/>
      <c r="AC84" s="25"/>
      <c r="AD84" s="25"/>
      <c r="AE84" s="25"/>
      <c r="AF84" s="25"/>
      <c r="AG84" s="25"/>
      <c r="AH84" s="25"/>
      <c r="AI84" s="25"/>
      <c r="AJ84" s="18"/>
      <c r="AK84" s="1"/>
      <c r="AL84" s="1"/>
      <c r="AM84" s="1"/>
      <c r="AN84" s="1"/>
      <c r="AO84" s="18"/>
    </row>
    <row r="85" spans="2:41" x14ac:dyDescent="0.25">
      <c r="B85" s="1"/>
      <c r="C85" s="18"/>
      <c r="D85" s="28"/>
      <c r="E85" s="28"/>
      <c r="F85" s="1"/>
      <c r="G85" s="22"/>
      <c r="H85" s="43"/>
      <c r="I85" s="42"/>
      <c r="J85" s="25"/>
      <c r="K85" s="18"/>
      <c r="L85" s="1"/>
      <c r="M85" s="43"/>
      <c r="N85" s="42"/>
      <c r="O85" s="1"/>
      <c r="P85" s="1"/>
      <c r="Q85" s="1"/>
      <c r="R85" s="1"/>
      <c r="S85" s="124"/>
      <c r="T85" s="122"/>
      <c r="U85" s="1"/>
      <c r="V85" s="124"/>
      <c r="W85" s="122"/>
      <c r="X85" s="1"/>
      <c r="Y85" s="18"/>
      <c r="Z85" s="25"/>
      <c r="AA85" s="25"/>
      <c r="AB85" s="25"/>
      <c r="AC85" s="25"/>
      <c r="AD85" s="25"/>
      <c r="AE85" s="25"/>
      <c r="AF85" s="25"/>
      <c r="AG85" s="25"/>
      <c r="AH85" s="25"/>
      <c r="AI85" s="25"/>
      <c r="AJ85" s="18"/>
      <c r="AK85" s="1"/>
      <c r="AL85" s="1"/>
      <c r="AM85" s="1"/>
      <c r="AN85" s="1"/>
      <c r="AO85" s="18"/>
    </row>
    <row r="86" spans="2:41" x14ac:dyDescent="0.25">
      <c r="B86" s="1"/>
      <c r="C86" s="18"/>
      <c r="D86" s="28"/>
      <c r="E86" s="28"/>
      <c r="F86" s="1"/>
      <c r="G86" s="22"/>
      <c r="H86" s="43"/>
      <c r="I86" s="42"/>
      <c r="J86" s="25"/>
      <c r="K86" s="18"/>
      <c r="L86" s="1"/>
      <c r="M86" s="43"/>
      <c r="N86" s="42"/>
      <c r="O86" s="1"/>
      <c r="P86" s="1"/>
      <c r="Q86" s="1"/>
      <c r="R86" s="1"/>
      <c r="S86" s="124"/>
      <c r="T86" s="122"/>
      <c r="U86" s="1"/>
      <c r="V86" s="124"/>
      <c r="W86" s="122"/>
      <c r="X86" s="1"/>
      <c r="Y86" s="18"/>
      <c r="Z86" s="25"/>
      <c r="AA86" s="25"/>
      <c r="AB86" s="25"/>
      <c r="AC86" s="25"/>
      <c r="AD86" s="25"/>
      <c r="AE86" s="25"/>
      <c r="AF86" s="25"/>
      <c r="AG86" s="25"/>
      <c r="AH86" s="25"/>
      <c r="AI86" s="25"/>
      <c r="AJ86" s="18"/>
      <c r="AK86" s="1"/>
      <c r="AL86" s="1"/>
      <c r="AM86" s="1"/>
      <c r="AN86" s="1"/>
      <c r="AO86" s="18"/>
    </row>
    <row r="87" spans="2:41" x14ac:dyDescent="0.25">
      <c r="B87" s="1"/>
      <c r="C87" s="18"/>
      <c r="D87" s="28"/>
      <c r="E87" s="28"/>
      <c r="F87" s="1"/>
      <c r="G87" s="22"/>
      <c r="H87" s="43"/>
      <c r="I87" s="42"/>
      <c r="J87" s="25"/>
      <c r="K87" s="18"/>
      <c r="L87" s="1"/>
      <c r="M87" s="43"/>
      <c r="N87" s="42"/>
      <c r="O87" s="1"/>
      <c r="P87" s="1"/>
      <c r="Q87" s="1"/>
      <c r="R87" s="1"/>
      <c r="S87" s="124"/>
      <c r="T87" s="122"/>
      <c r="U87" s="1"/>
      <c r="V87" s="124"/>
      <c r="W87" s="122"/>
      <c r="X87" s="1"/>
      <c r="Y87" s="18"/>
      <c r="Z87" s="25"/>
      <c r="AA87" s="25"/>
      <c r="AB87" s="25"/>
      <c r="AC87" s="25"/>
      <c r="AD87" s="25"/>
      <c r="AE87" s="25"/>
      <c r="AF87" s="25"/>
      <c r="AG87" s="25"/>
      <c r="AH87" s="25"/>
      <c r="AI87" s="25"/>
      <c r="AJ87" s="18"/>
      <c r="AK87" s="1"/>
      <c r="AL87" s="1"/>
      <c r="AM87" s="1"/>
      <c r="AN87" s="1"/>
      <c r="AO87" s="18"/>
    </row>
    <row r="88" spans="2:41" x14ac:dyDescent="0.25">
      <c r="B88" s="1"/>
      <c r="C88" s="18"/>
      <c r="D88" s="28"/>
      <c r="E88" s="28"/>
      <c r="F88" s="1"/>
      <c r="G88" s="22"/>
      <c r="H88" s="43"/>
      <c r="I88" s="42"/>
      <c r="J88" s="25"/>
      <c r="K88" s="18"/>
      <c r="L88" s="1"/>
      <c r="M88" s="43"/>
      <c r="N88" s="42"/>
      <c r="O88" s="1"/>
      <c r="P88" s="1"/>
      <c r="Q88" s="1"/>
      <c r="R88" s="1"/>
      <c r="S88" s="124"/>
      <c r="T88" s="122"/>
      <c r="U88" s="1"/>
      <c r="V88" s="124"/>
      <c r="W88" s="122"/>
      <c r="X88" s="1"/>
      <c r="Y88" s="18"/>
      <c r="Z88" s="25"/>
      <c r="AA88" s="25"/>
      <c r="AB88" s="25"/>
      <c r="AC88" s="25"/>
      <c r="AD88" s="25"/>
      <c r="AE88" s="25"/>
      <c r="AF88" s="25"/>
      <c r="AG88" s="25"/>
      <c r="AH88" s="25"/>
      <c r="AI88" s="25"/>
      <c r="AJ88" s="18"/>
      <c r="AK88" s="1"/>
      <c r="AL88" s="1"/>
      <c r="AM88" s="1"/>
      <c r="AN88" s="1"/>
      <c r="AO88" s="18"/>
    </row>
    <row r="89" spans="2:41" x14ac:dyDescent="0.25">
      <c r="B89" s="1"/>
      <c r="C89" s="18"/>
      <c r="D89" s="28"/>
      <c r="E89" s="28"/>
      <c r="F89" s="1"/>
      <c r="G89" s="22"/>
      <c r="H89" s="43"/>
      <c r="I89" s="42"/>
      <c r="J89" s="25"/>
      <c r="K89" s="18"/>
      <c r="L89" s="1"/>
      <c r="M89" s="43"/>
      <c r="N89" s="42"/>
      <c r="O89" s="1"/>
      <c r="P89" s="1"/>
      <c r="Q89" s="1"/>
      <c r="R89" s="1"/>
      <c r="S89" s="124"/>
      <c r="T89" s="122"/>
      <c r="U89" s="1"/>
      <c r="V89" s="124"/>
      <c r="W89" s="122"/>
      <c r="X89" s="1"/>
      <c r="Y89" s="18"/>
      <c r="Z89" s="25"/>
      <c r="AA89" s="25"/>
      <c r="AB89" s="25"/>
      <c r="AC89" s="25"/>
      <c r="AD89" s="25"/>
      <c r="AE89" s="25"/>
      <c r="AF89" s="25"/>
      <c r="AG89" s="25"/>
      <c r="AH89" s="25"/>
      <c r="AI89" s="25"/>
      <c r="AJ89" s="18"/>
      <c r="AK89" s="1"/>
      <c r="AL89" s="1"/>
      <c r="AM89" s="1"/>
      <c r="AN89" s="1"/>
      <c r="AO89" s="18"/>
    </row>
    <row r="90" spans="2:41" x14ac:dyDescent="0.25">
      <c r="B90" s="1"/>
      <c r="C90" s="18"/>
      <c r="D90" s="28"/>
      <c r="E90" s="28"/>
      <c r="F90" s="1"/>
      <c r="G90" s="22"/>
      <c r="H90" s="43"/>
      <c r="I90" s="42"/>
      <c r="J90" s="25"/>
      <c r="K90" s="18"/>
      <c r="L90" s="1"/>
      <c r="M90" s="43"/>
      <c r="N90" s="42"/>
      <c r="O90" s="1"/>
      <c r="P90" s="1"/>
      <c r="Q90" s="1"/>
      <c r="R90" s="1"/>
      <c r="S90" s="124"/>
      <c r="T90" s="122"/>
      <c r="U90" s="1"/>
      <c r="V90" s="124"/>
      <c r="W90" s="122"/>
      <c r="X90" s="1"/>
      <c r="Y90" s="18"/>
      <c r="Z90" s="25"/>
      <c r="AA90" s="25"/>
      <c r="AB90" s="25"/>
      <c r="AC90" s="25"/>
      <c r="AD90" s="25"/>
      <c r="AE90" s="25"/>
      <c r="AF90" s="25"/>
      <c r="AG90" s="25"/>
      <c r="AH90" s="25"/>
      <c r="AI90" s="25"/>
      <c r="AJ90" s="18"/>
      <c r="AK90" s="1"/>
      <c r="AL90" s="1"/>
      <c r="AM90" s="1"/>
      <c r="AN90" s="1"/>
      <c r="AO90" s="18"/>
    </row>
    <row r="91" spans="2:41" x14ac:dyDescent="0.25">
      <c r="B91" s="1"/>
      <c r="C91" s="18"/>
      <c r="D91" s="28"/>
      <c r="E91" s="28"/>
      <c r="F91" s="1"/>
      <c r="G91" s="22"/>
      <c r="H91" s="43"/>
      <c r="I91" s="42"/>
      <c r="J91" s="25"/>
      <c r="K91" s="18"/>
      <c r="L91" s="1"/>
      <c r="M91" s="43"/>
      <c r="N91" s="42"/>
      <c r="O91" s="1"/>
      <c r="P91" s="1"/>
      <c r="Q91" s="1"/>
      <c r="R91" s="1"/>
      <c r="S91" s="124"/>
      <c r="T91" s="122"/>
      <c r="U91" s="1"/>
      <c r="V91" s="124"/>
      <c r="W91" s="122"/>
      <c r="X91" s="1"/>
      <c r="Y91" s="18"/>
      <c r="Z91" s="25"/>
      <c r="AA91" s="25"/>
      <c r="AB91" s="25"/>
      <c r="AC91" s="25"/>
      <c r="AD91" s="25"/>
      <c r="AE91" s="25"/>
      <c r="AF91" s="25"/>
      <c r="AG91" s="25"/>
      <c r="AH91" s="25"/>
      <c r="AI91" s="25"/>
      <c r="AJ91" s="18"/>
      <c r="AK91" s="1"/>
      <c r="AL91" s="1"/>
      <c r="AM91" s="1"/>
      <c r="AN91" s="1"/>
      <c r="AO91" s="18"/>
    </row>
    <row r="92" spans="2:41" x14ac:dyDescent="0.25">
      <c r="B92" s="1"/>
      <c r="C92" s="18"/>
      <c r="D92" s="28"/>
      <c r="E92" s="28"/>
      <c r="F92" s="1"/>
      <c r="G92" s="22"/>
      <c r="H92" s="43"/>
      <c r="I92" s="42"/>
      <c r="J92" s="25"/>
      <c r="K92" s="18"/>
      <c r="L92" s="1"/>
      <c r="M92" s="43"/>
      <c r="N92" s="42"/>
      <c r="O92" s="1"/>
      <c r="P92" s="1"/>
      <c r="Q92" s="1"/>
      <c r="R92" s="1"/>
      <c r="S92" s="124"/>
      <c r="T92" s="122"/>
      <c r="U92" s="1"/>
      <c r="V92" s="124"/>
      <c r="W92" s="122"/>
      <c r="X92" s="1"/>
      <c r="Y92" s="18"/>
      <c r="Z92" s="25"/>
      <c r="AA92" s="25"/>
      <c r="AB92" s="25"/>
      <c r="AC92" s="25"/>
      <c r="AD92" s="25"/>
      <c r="AE92" s="25"/>
      <c r="AF92" s="25"/>
      <c r="AG92" s="25"/>
      <c r="AH92" s="25"/>
      <c r="AI92" s="25"/>
      <c r="AJ92" s="18"/>
      <c r="AK92" s="1"/>
      <c r="AL92" s="1"/>
      <c r="AM92" s="1"/>
      <c r="AN92" s="1"/>
      <c r="AO92" s="18"/>
    </row>
    <row r="93" spans="2:41" x14ac:dyDescent="0.25">
      <c r="B93" s="1"/>
      <c r="C93" s="18"/>
      <c r="D93" s="28"/>
      <c r="E93" s="28"/>
      <c r="F93" s="1"/>
      <c r="G93" s="22"/>
      <c r="H93" s="43"/>
      <c r="I93" s="42"/>
      <c r="J93" s="25"/>
      <c r="K93" s="18"/>
      <c r="L93" s="1"/>
      <c r="M93" s="43"/>
      <c r="N93" s="42"/>
      <c r="O93" s="1"/>
      <c r="P93" s="1"/>
      <c r="Q93" s="1"/>
      <c r="R93" s="1"/>
      <c r="S93" s="124"/>
      <c r="T93" s="122"/>
      <c r="U93" s="1"/>
      <c r="V93" s="124"/>
      <c r="W93" s="122"/>
      <c r="X93" s="1"/>
      <c r="Y93" s="18"/>
      <c r="Z93" s="25"/>
      <c r="AA93" s="25"/>
      <c r="AB93" s="25"/>
      <c r="AC93" s="25"/>
      <c r="AD93" s="25"/>
      <c r="AE93" s="25"/>
      <c r="AF93" s="25"/>
      <c r="AG93" s="25"/>
      <c r="AH93" s="25"/>
      <c r="AI93" s="25"/>
      <c r="AJ93" s="18"/>
      <c r="AK93" s="1"/>
      <c r="AL93" s="1"/>
      <c r="AM93" s="1"/>
      <c r="AN93" s="1"/>
      <c r="AO93" s="18"/>
    </row>
    <row r="94" spans="2:41" x14ac:dyDescent="0.25">
      <c r="B94" s="1"/>
      <c r="C94" s="18"/>
      <c r="D94" s="28"/>
      <c r="E94" s="28"/>
      <c r="F94" s="1"/>
      <c r="G94" s="22"/>
      <c r="H94" s="43"/>
      <c r="I94" s="42"/>
      <c r="J94" s="25"/>
      <c r="K94" s="18"/>
      <c r="L94" s="1"/>
      <c r="M94" s="43"/>
      <c r="N94" s="42"/>
      <c r="O94" s="1"/>
      <c r="P94" s="1"/>
      <c r="Q94" s="1"/>
      <c r="R94" s="1"/>
      <c r="S94" s="124"/>
      <c r="T94" s="122"/>
      <c r="U94" s="1"/>
      <c r="V94" s="124"/>
      <c r="W94" s="122"/>
      <c r="X94" s="1"/>
      <c r="Y94" s="18"/>
      <c r="Z94" s="25"/>
      <c r="AA94" s="25"/>
      <c r="AB94" s="25"/>
      <c r="AC94" s="25"/>
      <c r="AD94" s="25"/>
      <c r="AE94" s="25"/>
      <c r="AF94" s="25"/>
      <c r="AG94" s="25"/>
      <c r="AH94" s="25"/>
      <c r="AI94" s="25"/>
      <c r="AJ94" s="18"/>
      <c r="AK94" s="1"/>
      <c r="AL94" s="1"/>
      <c r="AM94" s="1"/>
      <c r="AN94" s="1"/>
      <c r="AO94" s="18"/>
    </row>
    <row r="95" spans="2:41" x14ac:dyDescent="0.25">
      <c r="B95" s="1"/>
      <c r="C95" s="18"/>
      <c r="D95" s="28"/>
      <c r="E95" s="28"/>
      <c r="F95" s="1"/>
      <c r="G95" s="22"/>
      <c r="H95" s="43"/>
      <c r="I95" s="42"/>
      <c r="J95" s="25"/>
      <c r="K95" s="18"/>
      <c r="L95" s="1"/>
      <c r="M95" s="43"/>
      <c r="N95" s="42"/>
      <c r="O95" s="1"/>
      <c r="P95" s="1"/>
      <c r="Q95" s="1"/>
      <c r="R95" s="1"/>
      <c r="S95" s="124"/>
      <c r="T95" s="122"/>
      <c r="U95" s="1"/>
      <c r="V95" s="124"/>
      <c r="W95" s="122"/>
      <c r="X95" s="1"/>
      <c r="Y95" s="18"/>
      <c r="Z95" s="25"/>
      <c r="AA95" s="25"/>
      <c r="AB95" s="25"/>
      <c r="AC95" s="25"/>
      <c r="AD95" s="25"/>
      <c r="AE95" s="25"/>
      <c r="AF95" s="25"/>
      <c r="AG95" s="25"/>
      <c r="AH95" s="25"/>
      <c r="AI95" s="25"/>
      <c r="AJ95" s="18"/>
      <c r="AK95" s="1"/>
      <c r="AL95" s="1"/>
      <c r="AM95" s="1"/>
      <c r="AN95" s="1"/>
      <c r="AO95" s="18"/>
    </row>
    <row r="96" spans="2:41" x14ac:dyDescent="0.25">
      <c r="B96" s="1"/>
      <c r="C96" s="18"/>
      <c r="D96" s="28"/>
      <c r="E96" s="28"/>
      <c r="F96" s="1"/>
      <c r="G96" s="22"/>
      <c r="H96" s="43"/>
      <c r="I96" s="42"/>
      <c r="J96" s="25"/>
      <c r="K96" s="18"/>
      <c r="L96" s="1"/>
      <c r="M96" s="43"/>
      <c r="N96" s="42"/>
      <c r="O96" s="1"/>
      <c r="P96" s="1"/>
      <c r="Q96" s="1"/>
      <c r="R96" s="1"/>
      <c r="S96" s="124"/>
      <c r="T96" s="122"/>
      <c r="U96" s="1"/>
      <c r="V96" s="124"/>
      <c r="W96" s="122"/>
      <c r="X96" s="1"/>
      <c r="Y96" s="18"/>
      <c r="Z96" s="25"/>
      <c r="AA96" s="25"/>
      <c r="AB96" s="25"/>
      <c r="AC96" s="25"/>
      <c r="AD96" s="25"/>
      <c r="AE96" s="25"/>
      <c r="AF96" s="25"/>
      <c r="AG96" s="25"/>
      <c r="AH96" s="25"/>
      <c r="AI96" s="25"/>
      <c r="AJ96" s="18"/>
      <c r="AK96" s="1"/>
      <c r="AL96" s="1"/>
      <c r="AM96" s="1"/>
      <c r="AN96" s="1"/>
      <c r="AO96" s="18"/>
    </row>
    <row r="97" spans="2:41" x14ac:dyDescent="0.25">
      <c r="B97" s="1"/>
      <c r="C97" s="18"/>
      <c r="D97" s="28"/>
      <c r="E97" s="28"/>
      <c r="F97" s="1"/>
      <c r="G97" s="22"/>
      <c r="H97" s="43"/>
      <c r="I97" s="42"/>
      <c r="J97" s="25"/>
      <c r="K97" s="18"/>
      <c r="L97" s="1"/>
      <c r="M97" s="43"/>
      <c r="N97" s="42"/>
      <c r="O97" s="1"/>
      <c r="P97" s="1"/>
      <c r="Q97" s="1"/>
      <c r="R97" s="1"/>
      <c r="S97" s="124"/>
      <c r="T97" s="122"/>
      <c r="U97" s="1"/>
      <c r="V97" s="124"/>
      <c r="W97" s="122"/>
      <c r="X97" s="1"/>
      <c r="Y97" s="18"/>
      <c r="Z97" s="25"/>
      <c r="AA97" s="25"/>
      <c r="AB97" s="25"/>
      <c r="AC97" s="25"/>
      <c r="AD97" s="25"/>
      <c r="AE97" s="25"/>
      <c r="AF97" s="25"/>
      <c r="AG97" s="25"/>
      <c r="AH97" s="25"/>
      <c r="AI97" s="25"/>
      <c r="AJ97" s="18"/>
      <c r="AK97" s="1"/>
      <c r="AL97" s="1"/>
      <c r="AM97" s="1"/>
      <c r="AN97" s="1"/>
      <c r="AO97" s="18"/>
    </row>
    <row r="98" spans="2:41" x14ac:dyDescent="0.25">
      <c r="B98" s="1"/>
      <c r="C98" s="18"/>
      <c r="D98" s="28"/>
      <c r="E98" s="28"/>
      <c r="F98" s="1"/>
      <c r="G98" s="22"/>
      <c r="H98" s="43"/>
      <c r="I98" s="42"/>
      <c r="J98" s="25"/>
      <c r="K98" s="18"/>
      <c r="L98" s="1"/>
      <c r="M98" s="43"/>
      <c r="N98" s="42"/>
      <c r="O98" s="1"/>
      <c r="P98" s="1"/>
      <c r="Q98" s="1"/>
      <c r="R98" s="1"/>
      <c r="S98" s="124"/>
      <c r="T98" s="122"/>
      <c r="U98" s="1"/>
      <c r="V98" s="124"/>
      <c r="W98" s="122"/>
      <c r="X98" s="1"/>
      <c r="Y98" s="18"/>
      <c r="Z98" s="25"/>
      <c r="AA98" s="25"/>
      <c r="AB98" s="25"/>
      <c r="AC98" s="25"/>
      <c r="AD98" s="25"/>
      <c r="AE98" s="25"/>
      <c r="AF98" s="25"/>
      <c r="AG98" s="25"/>
      <c r="AH98" s="25"/>
      <c r="AI98" s="25"/>
      <c r="AJ98" s="18"/>
      <c r="AK98" s="1"/>
      <c r="AL98" s="1"/>
      <c r="AM98" s="1"/>
      <c r="AN98" s="1"/>
      <c r="AO98" s="18"/>
    </row>
    <row r="99" spans="2:41" x14ac:dyDescent="0.25">
      <c r="B99" s="1"/>
      <c r="C99" s="18"/>
      <c r="D99" s="28"/>
      <c r="E99" s="28"/>
      <c r="F99" s="1"/>
      <c r="G99" s="22"/>
      <c r="H99" s="43"/>
      <c r="I99" s="42"/>
      <c r="J99" s="25"/>
      <c r="K99" s="18"/>
      <c r="L99" s="1"/>
      <c r="M99" s="43"/>
      <c r="N99" s="42"/>
      <c r="O99" s="1"/>
      <c r="P99" s="1"/>
      <c r="Q99" s="1"/>
      <c r="R99" s="1"/>
      <c r="S99" s="124"/>
      <c r="T99" s="122"/>
      <c r="U99" s="1"/>
      <c r="V99" s="124"/>
      <c r="W99" s="122"/>
      <c r="X99" s="1"/>
      <c r="Y99" s="18"/>
      <c r="Z99" s="25"/>
      <c r="AA99" s="25"/>
      <c r="AB99" s="25"/>
      <c r="AC99" s="25"/>
      <c r="AD99" s="25"/>
      <c r="AE99" s="25"/>
      <c r="AF99" s="25"/>
      <c r="AG99" s="25"/>
      <c r="AH99" s="25"/>
      <c r="AI99" s="25"/>
      <c r="AJ99" s="18"/>
      <c r="AK99" s="1"/>
      <c r="AL99" s="1"/>
      <c r="AM99" s="1"/>
      <c r="AN99" s="1"/>
      <c r="AO99" s="18"/>
    </row>
    <row r="100" spans="2:41" x14ac:dyDescent="0.25">
      <c r="B100" s="1"/>
      <c r="C100" s="18"/>
      <c r="D100" s="28"/>
      <c r="E100" s="28"/>
      <c r="F100" s="1"/>
      <c r="G100" s="22"/>
      <c r="H100" s="43"/>
      <c r="I100" s="42"/>
      <c r="J100" s="25"/>
      <c r="K100" s="18"/>
      <c r="L100" s="1"/>
      <c r="M100" s="43"/>
      <c r="N100" s="42"/>
      <c r="O100" s="1"/>
      <c r="P100" s="1"/>
      <c r="Q100" s="1"/>
      <c r="R100" s="1"/>
      <c r="S100" s="124"/>
      <c r="T100" s="122"/>
      <c r="U100" s="1"/>
      <c r="V100" s="124"/>
      <c r="W100" s="122"/>
      <c r="X100" s="1"/>
      <c r="Y100" s="18"/>
      <c r="Z100" s="25"/>
      <c r="AA100" s="25"/>
      <c r="AB100" s="25"/>
      <c r="AC100" s="25"/>
      <c r="AD100" s="25"/>
      <c r="AE100" s="25"/>
      <c r="AF100" s="25"/>
      <c r="AG100" s="25"/>
      <c r="AH100" s="25"/>
      <c r="AI100" s="25"/>
      <c r="AJ100" s="18"/>
      <c r="AK100" s="1"/>
      <c r="AL100" s="1"/>
      <c r="AM100" s="1"/>
      <c r="AN100" s="1"/>
      <c r="AO100" s="18"/>
    </row>
    <row r="101" spans="2:41" x14ac:dyDescent="0.25">
      <c r="B101" s="1"/>
      <c r="C101" s="18"/>
      <c r="D101" s="28"/>
      <c r="E101" s="28"/>
      <c r="F101" s="1"/>
      <c r="G101" s="22"/>
      <c r="H101" s="43"/>
      <c r="I101" s="42"/>
      <c r="J101" s="25"/>
      <c r="K101" s="18"/>
      <c r="L101" s="1"/>
      <c r="M101" s="43"/>
      <c r="N101" s="42"/>
      <c r="O101" s="1"/>
      <c r="P101" s="1"/>
      <c r="Q101" s="1"/>
      <c r="R101" s="1"/>
      <c r="S101" s="124"/>
      <c r="T101" s="122"/>
      <c r="U101" s="1"/>
      <c r="V101" s="124"/>
      <c r="W101" s="122"/>
      <c r="X101" s="1"/>
      <c r="Y101" s="18"/>
      <c r="Z101" s="25"/>
      <c r="AA101" s="25"/>
      <c r="AB101" s="25"/>
      <c r="AC101" s="25"/>
      <c r="AD101" s="25"/>
      <c r="AE101" s="25"/>
      <c r="AF101" s="25"/>
      <c r="AG101" s="25"/>
      <c r="AH101" s="25"/>
      <c r="AI101" s="25"/>
      <c r="AJ101" s="18"/>
      <c r="AK101" s="1"/>
      <c r="AL101" s="1"/>
      <c r="AM101" s="1"/>
      <c r="AN101" s="1"/>
      <c r="AO101" s="18"/>
    </row>
    <row r="102" spans="2:41" x14ac:dyDescent="0.25">
      <c r="B102" s="1"/>
      <c r="C102" s="18"/>
      <c r="D102" s="28"/>
      <c r="E102" s="28"/>
      <c r="F102" s="1"/>
      <c r="G102" s="22"/>
      <c r="H102" s="43"/>
      <c r="I102" s="42"/>
      <c r="J102" s="25"/>
      <c r="K102" s="18"/>
      <c r="L102" s="1"/>
      <c r="M102" s="43"/>
      <c r="N102" s="42"/>
      <c r="O102" s="1"/>
      <c r="P102" s="1"/>
      <c r="Q102" s="1"/>
      <c r="R102" s="1"/>
      <c r="S102" s="124"/>
      <c r="T102" s="122"/>
      <c r="U102" s="1"/>
      <c r="V102" s="124"/>
      <c r="W102" s="122"/>
      <c r="X102" s="1"/>
      <c r="Y102" s="18"/>
      <c r="Z102" s="25"/>
      <c r="AA102" s="25"/>
      <c r="AB102" s="25"/>
      <c r="AC102" s="25"/>
      <c r="AD102" s="25"/>
      <c r="AE102" s="25"/>
      <c r="AF102" s="25"/>
      <c r="AG102" s="25"/>
      <c r="AH102" s="25"/>
      <c r="AI102" s="25"/>
      <c r="AJ102" s="18"/>
      <c r="AK102" s="1"/>
      <c r="AL102" s="1"/>
      <c r="AM102" s="1"/>
      <c r="AN102" s="1"/>
      <c r="AO102" s="18"/>
    </row>
    <row r="103" spans="2:41" x14ac:dyDescent="0.25">
      <c r="B103" s="1"/>
      <c r="C103" s="18"/>
      <c r="D103" s="28"/>
      <c r="E103" s="28"/>
      <c r="F103" s="1"/>
      <c r="G103" s="22"/>
      <c r="H103" s="43"/>
      <c r="I103" s="42"/>
      <c r="J103" s="25"/>
      <c r="K103" s="18"/>
      <c r="L103" s="1"/>
      <c r="M103" s="43"/>
      <c r="N103" s="42"/>
      <c r="O103" s="1"/>
      <c r="P103" s="1"/>
      <c r="Q103" s="1"/>
      <c r="R103" s="1"/>
      <c r="S103" s="124"/>
      <c r="T103" s="122"/>
      <c r="U103" s="1"/>
      <c r="V103" s="124"/>
      <c r="W103" s="122"/>
      <c r="X103" s="1"/>
      <c r="Y103" s="18"/>
      <c r="Z103" s="25"/>
      <c r="AA103" s="25"/>
      <c r="AB103" s="25"/>
      <c r="AC103" s="25"/>
      <c r="AD103" s="25"/>
      <c r="AE103" s="25"/>
      <c r="AF103" s="25"/>
      <c r="AG103" s="25"/>
      <c r="AH103" s="25"/>
      <c r="AI103" s="25"/>
      <c r="AJ103" s="18"/>
      <c r="AK103" s="1"/>
      <c r="AL103" s="1"/>
      <c r="AM103" s="1"/>
      <c r="AN103" s="1"/>
      <c r="AO103" s="18"/>
    </row>
    <row r="104" spans="2:41" x14ac:dyDescent="0.25">
      <c r="B104" s="1"/>
      <c r="C104" s="18"/>
      <c r="D104" s="28"/>
      <c r="E104" s="28"/>
      <c r="F104" s="1"/>
      <c r="G104" s="22"/>
      <c r="H104" s="43"/>
      <c r="I104" s="42"/>
      <c r="J104" s="25"/>
      <c r="K104" s="18"/>
      <c r="L104" s="1"/>
      <c r="M104" s="43"/>
      <c r="N104" s="42"/>
      <c r="O104" s="1"/>
      <c r="P104" s="1"/>
      <c r="Q104" s="1"/>
      <c r="R104" s="1"/>
      <c r="S104" s="124"/>
      <c r="T104" s="122"/>
      <c r="U104" s="1"/>
      <c r="V104" s="124"/>
      <c r="W104" s="122"/>
      <c r="X104" s="1"/>
      <c r="Y104" s="18"/>
      <c r="Z104" s="25"/>
      <c r="AA104" s="25"/>
      <c r="AB104" s="25"/>
      <c r="AC104" s="25"/>
      <c r="AD104" s="25"/>
      <c r="AE104" s="25"/>
      <c r="AF104" s="25"/>
      <c r="AG104" s="25"/>
      <c r="AH104" s="25"/>
      <c r="AI104" s="25"/>
      <c r="AJ104" s="18"/>
      <c r="AK104" s="1"/>
      <c r="AL104" s="1"/>
      <c r="AM104" s="1"/>
      <c r="AN104" s="1"/>
      <c r="AO104" s="18"/>
    </row>
    <row r="105" spans="2:41" x14ac:dyDescent="0.25">
      <c r="B105" s="1"/>
      <c r="C105" s="18"/>
      <c r="D105" s="28"/>
      <c r="E105" s="28"/>
      <c r="F105" s="1"/>
      <c r="G105" s="22"/>
      <c r="H105" s="43"/>
      <c r="I105" s="42"/>
      <c r="J105" s="25"/>
      <c r="K105" s="18"/>
      <c r="L105" s="1"/>
      <c r="M105" s="43"/>
      <c r="N105" s="42"/>
      <c r="O105" s="1"/>
      <c r="P105" s="1"/>
      <c r="Q105" s="1"/>
      <c r="R105" s="1"/>
      <c r="S105" s="124"/>
      <c r="T105" s="122"/>
      <c r="U105" s="1"/>
      <c r="V105" s="124"/>
      <c r="W105" s="122"/>
      <c r="X105" s="1"/>
      <c r="Y105" s="18"/>
      <c r="Z105" s="25"/>
      <c r="AA105" s="25"/>
      <c r="AB105" s="25"/>
      <c r="AC105" s="25"/>
      <c r="AD105" s="25"/>
      <c r="AE105" s="25"/>
      <c r="AF105" s="25"/>
      <c r="AG105" s="25"/>
      <c r="AH105" s="25"/>
      <c r="AI105" s="25"/>
      <c r="AJ105" s="18"/>
      <c r="AK105" s="1"/>
      <c r="AL105" s="1"/>
      <c r="AM105" s="1"/>
      <c r="AN105" s="1"/>
      <c r="AO105" s="18"/>
    </row>
    <row r="106" spans="2:41" x14ac:dyDescent="0.25">
      <c r="B106" s="1"/>
      <c r="C106" s="18"/>
      <c r="D106" s="28"/>
      <c r="E106" s="28"/>
      <c r="F106" s="1"/>
      <c r="G106" s="22"/>
      <c r="H106" s="43"/>
      <c r="I106" s="42"/>
      <c r="J106" s="25"/>
      <c r="K106" s="18"/>
      <c r="L106" s="1"/>
      <c r="M106" s="43"/>
      <c r="N106" s="42"/>
      <c r="O106" s="1"/>
      <c r="P106" s="1"/>
      <c r="Q106" s="1"/>
      <c r="R106" s="1"/>
      <c r="S106" s="124"/>
      <c r="T106" s="122"/>
      <c r="U106" s="1"/>
      <c r="V106" s="124"/>
      <c r="W106" s="122"/>
      <c r="X106" s="1"/>
      <c r="Y106" s="18"/>
      <c r="Z106" s="25"/>
      <c r="AA106" s="25"/>
      <c r="AB106" s="25"/>
      <c r="AC106" s="25"/>
      <c r="AD106" s="25"/>
      <c r="AE106" s="25"/>
      <c r="AF106" s="25"/>
      <c r="AG106" s="25"/>
      <c r="AH106" s="25"/>
      <c r="AI106" s="25"/>
      <c r="AJ106" s="18"/>
      <c r="AK106" s="1"/>
      <c r="AL106" s="1"/>
      <c r="AM106" s="1"/>
      <c r="AN106" s="1"/>
      <c r="AO106" s="18"/>
    </row>
    <row r="107" spans="2:41" x14ac:dyDescent="0.25">
      <c r="B107" s="1"/>
      <c r="C107" s="18"/>
      <c r="D107" s="28"/>
      <c r="E107" s="28"/>
      <c r="F107" s="1"/>
      <c r="G107" s="22"/>
      <c r="H107" s="43"/>
      <c r="I107" s="42"/>
      <c r="J107" s="25"/>
      <c r="K107" s="18"/>
      <c r="L107" s="1"/>
      <c r="M107" s="43"/>
      <c r="N107" s="42"/>
      <c r="O107" s="1"/>
      <c r="P107" s="1"/>
      <c r="Q107" s="1"/>
      <c r="R107" s="1"/>
      <c r="S107" s="124"/>
      <c r="T107" s="122"/>
      <c r="U107" s="1"/>
      <c r="V107" s="124"/>
      <c r="W107" s="122"/>
      <c r="X107" s="1"/>
      <c r="Y107" s="18"/>
      <c r="Z107" s="25"/>
      <c r="AA107" s="25"/>
      <c r="AB107" s="25"/>
      <c r="AC107" s="25"/>
      <c r="AD107" s="25"/>
      <c r="AE107" s="25"/>
      <c r="AF107" s="25"/>
      <c r="AG107" s="25"/>
      <c r="AH107" s="25"/>
      <c r="AI107" s="25"/>
      <c r="AJ107" s="18"/>
      <c r="AK107" s="1"/>
      <c r="AL107" s="1"/>
      <c r="AM107" s="1"/>
      <c r="AN107" s="1"/>
      <c r="AO107" s="18"/>
    </row>
    <row r="108" spans="2:41" x14ac:dyDescent="0.25">
      <c r="B108" s="1"/>
      <c r="C108" s="18"/>
      <c r="D108" s="28"/>
      <c r="E108" s="28"/>
      <c r="F108" s="1"/>
      <c r="G108" s="22"/>
      <c r="H108" s="43"/>
      <c r="I108" s="42"/>
      <c r="J108" s="25"/>
      <c r="K108" s="18"/>
      <c r="L108" s="1"/>
      <c r="M108" s="43"/>
      <c r="N108" s="42"/>
      <c r="O108" s="1"/>
      <c r="P108" s="1"/>
      <c r="Q108" s="1"/>
      <c r="R108" s="1"/>
      <c r="S108" s="124"/>
      <c r="T108" s="122"/>
      <c r="U108" s="1"/>
      <c r="V108" s="124"/>
      <c r="W108" s="122"/>
      <c r="X108" s="1"/>
      <c r="Y108" s="18"/>
      <c r="Z108" s="25"/>
      <c r="AA108" s="25"/>
      <c r="AB108" s="25"/>
      <c r="AC108" s="25"/>
      <c r="AD108" s="25"/>
      <c r="AE108" s="25"/>
      <c r="AF108" s="25"/>
      <c r="AG108" s="25"/>
      <c r="AH108" s="25"/>
      <c r="AI108" s="25"/>
      <c r="AJ108" s="18"/>
      <c r="AK108" s="1"/>
      <c r="AL108" s="1"/>
      <c r="AM108" s="1"/>
      <c r="AN108" s="1"/>
      <c r="AO108" s="18"/>
    </row>
    <row r="109" spans="2:41" x14ac:dyDescent="0.25">
      <c r="B109" s="1"/>
      <c r="C109" s="18"/>
      <c r="D109" s="28"/>
      <c r="E109" s="28"/>
      <c r="F109" s="1"/>
      <c r="G109" s="22"/>
      <c r="H109" s="43"/>
      <c r="I109" s="42"/>
      <c r="J109" s="25"/>
      <c r="K109" s="18"/>
      <c r="L109" s="1"/>
      <c r="M109" s="43"/>
      <c r="N109" s="42"/>
      <c r="O109" s="1"/>
      <c r="P109" s="1"/>
      <c r="Q109" s="1"/>
      <c r="R109" s="1"/>
      <c r="S109" s="124"/>
      <c r="T109" s="122"/>
      <c r="U109" s="1"/>
      <c r="V109" s="124"/>
      <c r="W109" s="122"/>
      <c r="X109" s="1"/>
      <c r="Y109" s="18"/>
      <c r="Z109" s="25"/>
      <c r="AA109" s="25"/>
      <c r="AB109" s="25"/>
      <c r="AC109" s="25"/>
      <c r="AD109" s="25"/>
      <c r="AE109" s="25"/>
      <c r="AF109" s="25"/>
      <c r="AG109" s="25"/>
      <c r="AH109" s="25"/>
      <c r="AI109" s="25"/>
      <c r="AJ109" s="18"/>
      <c r="AK109" s="1"/>
      <c r="AL109" s="1"/>
      <c r="AM109" s="1"/>
      <c r="AN109" s="1"/>
      <c r="AO109" s="18"/>
    </row>
    <row r="110" spans="2:41" x14ac:dyDescent="0.25">
      <c r="B110" s="1"/>
      <c r="C110" s="18"/>
      <c r="D110" s="28"/>
      <c r="E110" s="28"/>
      <c r="F110" s="1"/>
      <c r="G110" s="22"/>
      <c r="H110" s="43"/>
      <c r="I110" s="42"/>
      <c r="J110" s="25"/>
      <c r="K110" s="18"/>
      <c r="L110" s="1"/>
      <c r="M110" s="43"/>
      <c r="N110" s="42"/>
      <c r="O110" s="1"/>
      <c r="P110" s="1"/>
      <c r="Q110" s="1"/>
      <c r="R110" s="1"/>
      <c r="S110" s="124"/>
      <c r="T110" s="122"/>
      <c r="U110" s="1"/>
      <c r="V110" s="124"/>
      <c r="W110" s="122"/>
      <c r="X110" s="1"/>
      <c r="Y110" s="18"/>
      <c r="Z110" s="25"/>
      <c r="AA110" s="25"/>
      <c r="AB110" s="25"/>
      <c r="AC110" s="25"/>
      <c r="AD110" s="25"/>
      <c r="AE110" s="25"/>
      <c r="AF110" s="25"/>
      <c r="AG110" s="25"/>
      <c r="AH110" s="25"/>
      <c r="AI110" s="25"/>
      <c r="AJ110" s="18"/>
      <c r="AK110" s="1"/>
      <c r="AL110" s="1"/>
      <c r="AM110" s="1"/>
      <c r="AN110" s="1"/>
      <c r="AO110" s="18"/>
    </row>
    <row r="111" spans="2:41" x14ac:dyDescent="0.25">
      <c r="B111" s="1"/>
      <c r="C111" s="18"/>
      <c r="D111" s="28"/>
      <c r="E111" s="28"/>
      <c r="F111" s="1"/>
      <c r="G111" s="22"/>
      <c r="H111" s="43"/>
      <c r="I111" s="42"/>
      <c r="J111" s="25"/>
      <c r="K111" s="18"/>
      <c r="L111" s="1"/>
      <c r="M111" s="43"/>
      <c r="N111" s="42"/>
      <c r="O111" s="1"/>
      <c r="P111" s="1"/>
      <c r="Q111" s="1"/>
      <c r="R111" s="1"/>
      <c r="S111" s="124"/>
      <c r="T111" s="122"/>
      <c r="U111" s="1"/>
      <c r="V111" s="124"/>
      <c r="W111" s="122"/>
      <c r="X111" s="1"/>
      <c r="Y111" s="18"/>
      <c r="Z111" s="25"/>
      <c r="AA111" s="25"/>
      <c r="AB111" s="25"/>
      <c r="AC111" s="25"/>
      <c r="AD111" s="25"/>
      <c r="AE111" s="25"/>
      <c r="AF111" s="25"/>
      <c r="AG111" s="25"/>
      <c r="AH111" s="25"/>
      <c r="AI111" s="25"/>
      <c r="AJ111" s="18"/>
      <c r="AK111" s="1"/>
      <c r="AL111" s="1"/>
      <c r="AM111" s="1"/>
      <c r="AN111" s="1"/>
      <c r="AO111" s="18"/>
    </row>
    <row r="112" spans="2:41" x14ac:dyDescent="0.25">
      <c r="B112" s="1"/>
      <c r="C112" s="18"/>
      <c r="D112" s="28"/>
      <c r="E112" s="28"/>
      <c r="F112" s="1"/>
      <c r="G112" s="22"/>
      <c r="H112" s="43"/>
      <c r="I112" s="42"/>
      <c r="J112" s="25"/>
      <c r="K112" s="18"/>
      <c r="L112" s="1"/>
      <c r="M112" s="43"/>
      <c r="N112" s="42"/>
      <c r="O112" s="1"/>
      <c r="P112" s="1"/>
      <c r="Q112" s="1"/>
      <c r="R112" s="1"/>
      <c r="S112" s="124"/>
      <c r="T112" s="122"/>
      <c r="U112" s="1"/>
      <c r="V112" s="124"/>
      <c r="W112" s="122"/>
      <c r="X112" s="1"/>
      <c r="Y112" s="18"/>
      <c r="Z112" s="25"/>
      <c r="AA112" s="25"/>
      <c r="AB112" s="25"/>
      <c r="AC112" s="25"/>
      <c r="AD112" s="25"/>
      <c r="AE112" s="25"/>
      <c r="AF112" s="25"/>
      <c r="AG112" s="25"/>
      <c r="AH112" s="25"/>
      <c r="AI112" s="25"/>
      <c r="AJ112" s="18"/>
      <c r="AK112" s="1"/>
      <c r="AL112" s="1"/>
      <c r="AM112" s="1"/>
      <c r="AN112" s="1"/>
      <c r="AO112" s="18"/>
    </row>
    <row r="113" spans="2:41" x14ac:dyDescent="0.25">
      <c r="B113" s="1"/>
      <c r="C113" s="18"/>
      <c r="D113" s="28"/>
      <c r="E113" s="28"/>
      <c r="F113" s="1"/>
      <c r="G113" s="22"/>
      <c r="H113" s="43"/>
      <c r="I113" s="42"/>
      <c r="J113" s="25"/>
      <c r="K113" s="18"/>
      <c r="L113" s="1"/>
      <c r="M113" s="43"/>
      <c r="N113" s="42"/>
      <c r="O113" s="1"/>
      <c r="P113" s="1"/>
      <c r="Q113" s="1"/>
      <c r="R113" s="1"/>
      <c r="S113" s="124"/>
      <c r="T113" s="122"/>
      <c r="U113" s="1"/>
      <c r="V113" s="124"/>
      <c r="W113" s="122"/>
      <c r="X113" s="1"/>
      <c r="Y113" s="18"/>
      <c r="Z113" s="25"/>
      <c r="AA113" s="25"/>
      <c r="AB113" s="25"/>
      <c r="AC113" s="25"/>
      <c r="AD113" s="25"/>
      <c r="AE113" s="25"/>
      <c r="AF113" s="25"/>
      <c r="AG113" s="25"/>
      <c r="AH113" s="25"/>
      <c r="AI113" s="25"/>
      <c r="AJ113" s="18"/>
      <c r="AK113" s="1"/>
      <c r="AL113" s="1"/>
      <c r="AM113" s="1"/>
      <c r="AN113" s="1"/>
      <c r="AO113" s="18"/>
    </row>
    <row r="114" spans="2:41" x14ac:dyDescent="0.25">
      <c r="B114" s="1"/>
      <c r="C114" s="18"/>
      <c r="D114" s="28"/>
      <c r="E114" s="28"/>
      <c r="F114" s="1"/>
      <c r="G114" s="22"/>
      <c r="H114" s="43"/>
      <c r="I114" s="42"/>
      <c r="J114" s="25"/>
      <c r="K114" s="18"/>
      <c r="L114" s="1"/>
      <c r="M114" s="43"/>
      <c r="N114" s="42"/>
      <c r="O114" s="1"/>
      <c r="P114" s="1"/>
      <c r="Q114" s="1"/>
      <c r="R114" s="1"/>
      <c r="S114" s="124"/>
      <c r="T114" s="122"/>
      <c r="U114" s="1"/>
      <c r="V114" s="124"/>
      <c r="W114" s="122"/>
      <c r="X114" s="1"/>
      <c r="Y114" s="18"/>
      <c r="Z114" s="25"/>
      <c r="AA114" s="25"/>
      <c r="AB114" s="25"/>
      <c r="AC114" s="25"/>
      <c r="AD114" s="25"/>
      <c r="AE114" s="25"/>
      <c r="AF114" s="25"/>
      <c r="AG114" s="25"/>
      <c r="AH114" s="25"/>
      <c r="AI114" s="25"/>
      <c r="AJ114" s="18"/>
      <c r="AK114" s="1"/>
      <c r="AL114" s="1"/>
      <c r="AM114" s="1"/>
      <c r="AN114" s="1"/>
      <c r="AO114" s="18"/>
    </row>
    <row r="115" spans="2:41" x14ac:dyDescent="0.25">
      <c r="B115" s="1"/>
      <c r="C115" s="18"/>
      <c r="D115" s="28"/>
      <c r="E115" s="28"/>
      <c r="F115" s="1"/>
      <c r="G115" s="22"/>
      <c r="H115" s="43"/>
      <c r="I115" s="42"/>
      <c r="J115" s="25"/>
      <c r="K115" s="18"/>
      <c r="L115" s="1"/>
      <c r="M115" s="43"/>
      <c r="N115" s="42"/>
      <c r="O115" s="1"/>
      <c r="P115" s="1"/>
      <c r="Q115" s="1"/>
      <c r="R115" s="1"/>
      <c r="S115" s="124"/>
      <c r="T115" s="122"/>
      <c r="U115" s="1"/>
      <c r="V115" s="124"/>
      <c r="W115" s="122"/>
      <c r="X115" s="1"/>
      <c r="Y115" s="18"/>
      <c r="Z115" s="25"/>
      <c r="AA115" s="25"/>
      <c r="AB115" s="25"/>
      <c r="AC115" s="25"/>
      <c r="AD115" s="25"/>
      <c r="AE115" s="25"/>
      <c r="AF115" s="25"/>
      <c r="AG115" s="25"/>
      <c r="AH115" s="25"/>
      <c r="AI115" s="25"/>
      <c r="AJ115" s="18"/>
      <c r="AK115" s="1"/>
      <c r="AL115" s="1"/>
      <c r="AM115" s="1"/>
      <c r="AN115" s="1"/>
      <c r="AO115" s="18"/>
    </row>
    <row r="116" spans="2:41" x14ac:dyDescent="0.25">
      <c r="B116" s="1"/>
      <c r="C116" s="18"/>
      <c r="D116" s="28"/>
      <c r="E116" s="28"/>
      <c r="F116" s="1"/>
      <c r="G116" s="22"/>
      <c r="H116" s="43"/>
      <c r="I116" s="42"/>
      <c r="J116" s="25"/>
      <c r="K116" s="18"/>
      <c r="L116" s="1"/>
      <c r="M116" s="43"/>
      <c r="N116" s="42"/>
      <c r="O116" s="1"/>
      <c r="P116" s="1"/>
      <c r="Q116" s="1"/>
      <c r="R116" s="1"/>
      <c r="S116" s="124"/>
      <c r="T116" s="122"/>
      <c r="U116" s="1"/>
      <c r="V116" s="124"/>
      <c r="W116" s="122"/>
      <c r="X116" s="1"/>
      <c r="Y116" s="18"/>
      <c r="Z116" s="25"/>
      <c r="AA116" s="25"/>
      <c r="AB116" s="25"/>
      <c r="AC116" s="25"/>
      <c r="AD116" s="25"/>
      <c r="AE116" s="25"/>
      <c r="AF116" s="25"/>
      <c r="AG116" s="25"/>
      <c r="AH116" s="25"/>
      <c r="AI116" s="25"/>
      <c r="AJ116" s="18"/>
      <c r="AK116" s="1"/>
      <c r="AL116" s="1"/>
      <c r="AM116" s="1"/>
      <c r="AN116" s="1"/>
      <c r="AO116" s="18"/>
    </row>
    <row r="117" spans="2:41" x14ac:dyDescent="0.25">
      <c r="B117" s="1"/>
      <c r="C117" s="18"/>
      <c r="D117" s="28"/>
      <c r="E117" s="28"/>
      <c r="F117" s="1"/>
      <c r="G117" s="22"/>
      <c r="H117" s="43"/>
      <c r="I117" s="42"/>
      <c r="J117" s="25"/>
      <c r="K117" s="18"/>
      <c r="L117" s="1"/>
      <c r="M117" s="43"/>
      <c r="N117" s="42"/>
      <c r="O117" s="1"/>
      <c r="P117" s="1"/>
      <c r="Q117" s="1"/>
      <c r="R117" s="1"/>
      <c r="S117" s="124"/>
      <c r="T117" s="122"/>
      <c r="U117" s="1"/>
      <c r="V117" s="124"/>
      <c r="W117" s="122"/>
      <c r="X117" s="1"/>
      <c r="Y117" s="18"/>
      <c r="Z117" s="25"/>
      <c r="AA117" s="25"/>
      <c r="AB117" s="25"/>
      <c r="AC117" s="25"/>
      <c r="AD117" s="25"/>
      <c r="AE117" s="25"/>
      <c r="AF117" s="25"/>
      <c r="AG117" s="25"/>
      <c r="AH117" s="25"/>
      <c r="AI117" s="25"/>
      <c r="AJ117" s="18"/>
      <c r="AK117" s="1"/>
      <c r="AL117" s="1"/>
      <c r="AM117" s="1"/>
      <c r="AN117" s="1"/>
      <c r="AO117" s="18"/>
    </row>
    <row r="118" spans="2:41" x14ac:dyDescent="0.25">
      <c r="B118" s="1"/>
      <c r="C118" s="18"/>
      <c r="D118" s="28"/>
      <c r="E118" s="28"/>
      <c r="F118" s="1"/>
      <c r="G118" s="22"/>
      <c r="H118" s="43"/>
      <c r="I118" s="42"/>
      <c r="J118" s="25"/>
      <c r="K118" s="18"/>
      <c r="L118" s="1"/>
      <c r="M118" s="43"/>
      <c r="N118" s="42"/>
      <c r="O118" s="1"/>
      <c r="P118" s="1"/>
      <c r="Q118" s="1"/>
      <c r="R118" s="1"/>
      <c r="S118" s="124"/>
      <c r="T118" s="122"/>
      <c r="U118" s="1"/>
      <c r="V118" s="124"/>
      <c r="W118" s="122"/>
      <c r="X118" s="1"/>
      <c r="Y118" s="18"/>
      <c r="Z118" s="25"/>
      <c r="AA118" s="25"/>
      <c r="AB118" s="25"/>
      <c r="AC118" s="25"/>
      <c r="AD118" s="25"/>
      <c r="AE118" s="25"/>
      <c r="AF118" s="25"/>
      <c r="AG118" s="25"/>
      <c r="AH118" s="25"/>
      <c r="AI118" s="25"/>
      <c r="AJ118" s="18"/>
      <c r="AK118" s="1"/>
      <c r="AL118" s="1"/>
      <c r="AM118" s="1"/>
      <c r="AN118" s="1"/>
      <c r="AO118" s="18"/>
    </row>
    <row r="119" spans="2:41" x14ac:dyDescent="0.25">
      <c r="B119" s="1"/>
      <c r="C119" s="18"/>
      <c r="D119" s="28"/>
      <c r="E119" s="28"/>
      <c r="F119" s="1"/>
      <c r="G119" s="22"/>
      <c r="H119" s="43"/>
      <c r="I119" s="42"/>
      <c r="J119" s="25"/>
      <c r="K119" s="18"/>
      <c r="L119" s="1"/>
      <c r="M119" s="43"/>
      <c r="N119" s="42"/>
      <c r="O119" s="1"/>
      <c r="P119" s="1"/>
      <c r="Q119" s="1"/>
      <c r="R119" s="1"/>
      <c r="S119" s="124"/>
      <c r="T119" s="122"/>
      <c r="U119" s="1"/>
      <c r="V119" s="124"/>
      <c r="W119" s="122"/>
      <c r="X119" s="1"/>
      <c r="Y119" s="18"/>
      <c r="Z119" s="25"/>
      <c r="AA119" s="25"/>
      <c r="AB119" s="25"/>
      <c r="AC119" s="25"/>
      <c r="AD119" s="25"/>
      <c r="AE119" s="25"/>
      <c r="AF119" s="25"/>
      <c r="AG119" s="25"/>
      <c r="AH119" s="25"/>
      <c r="AI119" s="25"/>
      <c r="AJ119" s="18"/>
      <c r="AK119" s="1"/>
      <c r="AL119" s="1"/>
      <c r="AM119" s="1"/>
      <c r="AN119" s="1"/>
      <c r="AO119" s="18"/>
    </row>
    <row r="120" spans="2:41" x14ac:dyDescent="0.25">
      <c r="B120" s="1"/>
      <c r="C120" s="18"/>
      <c r="D120" s="28"/>
      <c r="E120" s="28"/>
      <c r="F120" s="1"/>
      <c r="G120" s="22"/>
      <c r="H120" s="43"/>
      <c r="I120" s="42"/>
      <c r="J120" s="25"/>
      <c r="K120" s="18"/>
      <c r="L120" s="1"/>
      <c r="M120" s="43"/>
      <c r="N120" s="42"/>
      <c r="O120" s="1"/>
      <c r="P120" s="1"/>
      <c r="Q120" s="1"/>
      <c r="R120" s="1"/>
      <c r="S120" s="124"/>
      <c r="T120" s="122"/>
      <c r="U120" s="1"/>
      <c r="V120" s="124"/>
      <c r="W120" s="122"/>
      <c r="X120" s="1"/>
      <c r="Y120" s="18"/>
      <c r="Z120" s="25"/>
      <c r="AA120" s="25"/>
      <c r="AB120" s="25"/>
      <c r="AC120" s="25"/>
      <c r="AD120" s="25"/>
      <c r="AE120" s="25"/>
      <c r="AF120" s="25"/>
      <c r="AG120" s="25"/>
      <c r="AH120" s="25"/>
      <c r="AI120" s="25"/>
      <c r="AJ120" s="18"/>
      <c r="AK120" s="1"/>
      <c r="AL120" s="1"/>
      <c r="AM120" s="1"/>
      <c r="AN120" s="1"/>
      <c r="AO120" s="18"/>
    </row>
    <row r="121" spans="2:41" x14ac:dyDescent="0.25">
      <c r="B121" s="1"/>
      <c r="C121" s="18"/>
      <c r="D121" s="28"/>
      <c r="E121" s="28"/>
      <c r="F121" s="1"/>
      <c r="G121" s="22"/>
      <c r="H121" s="43"/>
      <c r="I121" s="42"/>
      <c r="J121" s="25"/>
      <c r="K121" s="18"/>
      <c r="L121" s="1"/>
      <c r="M121" s="43"/>
      <c r="N121" s="42"/>
      <c r="O121" s="1"/>
      <c r="P121" s="1"/>
      <c r="Q121" s="1"/>
      <c r="R121" s="1"/>
      <c r="S121" s="124"/>
      <c r="T121" s="122"/>
      <c r="U121" s="1"/>
      <c r="V121" s="124"/>
      <c r="W121" s="122"/>
      <c r="X121" s="1"/>
      <c r="Y121" s="18"/>
      <c r="Z121" s="25"/>
      <c r="AA121" s="25"/>
      <c r="AB121" s="25"/>
      <c r="AC121" s="25"/>
      <c r="AD121" s="25"/>
      <c r="AE121" s="25"/>
      <c r="AF121" s="25"/>
      <c r="AG121" s="25"/>
      <c r="AH121" s="25"/>
      <c r="AI121" s="25"/>
      <c r="AJ121" s="18"/>
      <c r="AK121" s="1"/>
      <c r="AL121" s="1"/>
      <c r="AM121" s="1"/>
      <c r="AN121" s="1"/>
      <c r="AO121" s="18"/>
    </row>
    <row r="122" spans="2:41" x14ac:dyDescent="0.25">
      <c r="B122" s="1"/>
      <c r="C122" s="18"/>
      <c r="D122" s="28"/>
      <c r="E122" s="28"/>
      <c r="F122" s="1"/>
      <c r="G122" s="22"/>
      <c r="H122" s="43"/>
      <c r="I122" s="42"/>
      <c r="J122" s="25"/>
      <c r="K122" s="18"/>
      <c r="L122" s="1"/>
      <c r="M122" s="43"/>
      <c r="N122" s="42"/>
      <c r="O122" s="1"/>
      <c r="P122" s="1"/>
      <c r="Q122" s="1"/>
      <c r="R122" s="1"/>
      <c r="S122" s="124"/>
      <c r="T122" s="122"/>
      <c r="U122" s="1"/>
      <c r="V122" s="124"/>
      <c r="W122" s="122"/>
      <c r="X122" s="1"/>
      <c r="Y122" s="18"/>
      <c r="Z122" s="25"/>
      <c r="AA122" s="25"/>
      <c r="AB122" s="25"/>
      <c r="AC122" s="25"/>
      <c r="AD122" s="25"/>
      <c r="AE122" s="25"/>
      <c r="AF122" s="25"/>
      <c r="AG122" s="25"/>
      <c r="AH122" s="25"/>
      <c r="AI122" s="25"/>
      <c r="AJ122" s="18"/>
      <c r="AK122" s="1"/>
      <c r="AL122" s="1"/>
      <c r="AM122" s="1"/>
      <c r="AN122" s="1"/>
      <c r="AO122" s="18"/>
    </row>
    <row r="123" spans="2:41" x14ac:dyDescent="0.25">
      <c r="B123" s="1"/>
      <c r="C123" s="18"/>
      <c r="D123" s="28"/>
      <c r="E123" s="28"/>
      <c r="F123" s="1"/>
      <c r="G123" s="22"/>
      <c r="H123" s="43"/>
      <c r="I123" s="42"/>
      <c r="J123" s="25"/>
      <c r="K123" s="18"/>
      <c r="L123" s="1"/>
      <c r="M123" s="43"/>
      <c r="N123" s="42"/>
      <c r="O123" s="1"/>
      <c r="P123" s="1"/>
      <c r="Q123" s="1"/>
      <c r="R123" s="1"/>
      <c r="S123" s="124"/>
      <c r="T123" s="122"/>
      <c r="U123" s="1"/>
      <c r="V123" s="124"/>
      <c r="W123" s="122"/>
      <c r="X123" s="1"/>
      <c r="Y123" s="18"/>
      <c r="Z123" s="25"/>
      <c r="AA123" s="25"/>
      <c r="AB123" s="25"/>
      <c r="AC123" s="25"/>
      <c r="AD123" s="25"/>
      <c r="AE123" s="25"/>
      <c r="AF123" s="25"/>
      <c r="AG123" s="25"/>
      <c r="AH123" s="25"/>
      <c r="AI123" s="25"/>
      <c r="AJ123" s="18"/>
      <c r="AK123" s="1"/>
      <c r="AL123" s="1"/>
      <c r="AM123" s="1"/>
      <c r="AN123" s="1"/>
      <c r="AO123" s="18"/>
    </row>
    <row r="124" spans="2:41" x14ac:dyDescent="0.25">
      <c r="B124" s="1"/>
      <c r="C124" s="18"/>
      <c r="D124" s="28"/>
      <c r="E124" s="28"/>
      <c r="F124" s="1"/>
      <c r="G124" s="22"/>
      <c r="H124" s="43"/>
      <c r="I124" s="42"/>
      <c r="J124" s="25"/>
      <c r="K124" s="18"/>
      <c r="L124" s="1"/>
      <c r="M124" s="43"/>
      <c r="N124" s="42"/>
      <c r="O124" s="1"/>
      <c r="P124" s="1"/>
      <c r="Q124" s="1"/>
      <c r="R124" s="1"/>
      <c r="S124" s="124"/>
      <c r="T124" s="122"/>
      <c r="U124" s="1"/>
      <c r="V124" s="124"/>
      <c r="W124" s="122"/>
      <c r="X124" s="1"/>
      <c r="Y124" s="18"/>
      <c r="Z124" s="25"/>
      <c r="AA124" s="25"/>
      <c r="AB124" s="25"/>
      <c r="AC124" s="25"/>
      <c r="AD124" s="25"/>
      <c r="AE124" s="25"/>
      <c r="AF124" s="25"/>
      <c r="AG124" s="25"/>
      <c r="AH124" s="25"/>
      <c r="AI124" s="25"/>
      <c r="AJ124" s="18"/>
      <c r="AK124" s="1"/>
      <c r="AL124" s="1"/>
      <c r="AM124" s="1"/>
      <c r="AN124" s="1"/>
      <c r="AO124" s="18"/>
    </row>
    <row r="125" spans="2:41" x14ac:dyDescent="0.25">
      <c r="B125" s="1"/>
      <c r="C125" s="18"/>
      <c r="D125" s="28"/>
      <c r="E125" s="28"/>
      <c r="F125" s="1"/>
      <c r="G125" s="22"/>
      <c r="H125" s="43"/>
      <c r="I125" s="42"/>
      <c r="J125" s="25"/>
      <c r="K125" s="18"/>
      <c r="L125" s="1"/>
      <c r="M125" s="43"/>
      <c r="N125" s="42"/>
      <c r="O125" s="1"/>
      <c r="P125" s="1"/>
      <c r="Q125" s="1"/>
      <c r="R125" s="1"/>
      <c r="S125" s="124"/>
      <c r="T125" s="122"/>
      <c r="U125" s="1"/>
      <c r="V125" s="124"/>
      <c r="W125" s="122"/>
      <c r="X125" s="1"/>
      <c r="Y125" s="18"/>
      <c r="Z125" s="25"/>
      <c r="AA125" s="25"/>
      <c r="AB125" s="25"/>
      <c r="AC125" s="25"/>
      <c r="AD125" s="25"/>
      <c r="AE125" s="25"/>
      <c r="AF125" s="25"/>
      <c r="AG125" s="25"/>
      <c r="AH125" s="25"/>
      <c r="AI125" s="25"/>
      <c r="AJ125" s="18"/>
      <c r="AK125" s="1"/>
      <c r="AL125" s="1"/>
      <c r="AM125" s="1"/>
      <c r="AN125" s="1"/>
      <c r="AO125" s="18"/>
    </row>
    <row r="126" spans="2:41" x14ac:dyDescent="0.25">
      <c r="B126" s="1"/>
      <c r="C126" s="18"/>
      <c r="D126" s="28"/>
      <c r="E126" s="28"/>
      <c r="F126" s="1"/>
      <c r="G126" s="22"/>
      <c r="H126" s="43"/>
      <c r="I126" s="42"/>
      <c r="J126" s="25"/>
      <c r="K126" s="18"/>
      <c r="L126" s="1"/>
      <c r="M126" s="43"/>
      <c r="N126" s="42"/>
      <c r="O126" s="1"/>
      <c r="P126" s="1"/>
      <c r="Q126" s="1"/>
      <c r="R126" s="1"/>
      <c r="S126" s="124"/>
      <c r="T126" s="122"/>
      <c r="U126" s="1"/>
      <c r="V126" s="124"/>
      <c r="W126" s="122"/>
      <c r="X126" s="1"/>
      <c r="Y126" s="18"/>
      <c r="Z126" s="25"/>
      <c r="AA126" s="25"/>
      <c r="AB126" s="25"/>
      <c r="AC126" s="25"/>
      <c r="AD126" s="25"/>
      <c r="AE126" s="25"/>
      <c r="AF126" s="25"/>
      <c r="AG126" s="25"/>
      <c r="AH126" s="25"/>
      <c r="AI126" s="25"/>
      <c r="AJ126" s="18"/>
      <c r="AK126" s="1"/>
      <c r="AL126" s="1"/>
      <c r="AM126" s="1"/>
      <c r="AN126" s="1"/>
      <c r="AO126" s="18"/>
    </row>
    <row r="127" spans="2:41" x14ac:dyDescent="0.25">
      <c r="B127" s="1"/>
      <c r="C127" s="18"/>
      <c r="D127" s="28"/>
      <c r="E127" s="28"/>
      <c r="F127" s="1"/>
      <c r="G127" s="22"/>
      <c r="H127" s="43"/>
      <c r="I127" s="42"/>
      <c r="J127" s="25"/>
      <c r="K127" s="18"/>
      <c r="L127" s="1"/>
      <c r="M127" s="43"/>
      <c r="N127" s="42"/>
      <c r="O127" s="1"/>
      <c r="P127" s="1"/>
      <c r="Q127" s="1"/>
      <c r="R127" s="1"/>
      <c r="S127" s="124"/>
      <c r="T127" s="122"/>
      <c r="U127" s="1"/>
      <c r="V127" s="124"/>
      <c r="W127" s="122"/>
      <c r="X127" s="1"/>
      <c r="Y127" s="18"/>
      <c r="Z127" s="25"/>
      <c r="AA127" s="25"/>
      <c r="AB127" s="25"/>
      <c r="AC127" s="25"/>
      <c r="AD127" s="25"/>
      <c r="AE127" s="25"/>
      <c r="AF127" s="25"/>
      <c r="AG127" s="25"/>
      <c r="AH127" s="25"/>
      <c r="AI127" s="25"/>
      <c r="AJ127" s="18"/>
      <c r="AK127" s="1"/>
      <c r="AL127" s="1"/>
      <c r="AM127" s="1"/>
      <c r="AN127" s="1"/>
      <c r="AO127" s="18"/>
    </row>
    <row r="128" spans="2:41" x14ac:dyDescent="0.25">
      <c r="B128" s="1"/>
      <c r="C128" s="18"/>
      <c r="D128" s="28"/>
      <c r="E128" s="28"/>
      <c r="F128" s="1"/>
      <c r="G128" s="22"/>
      <c r="H128" s="43"/>
      <c r="I128" s="42"/>
      <c r="J128" s="25"/>
      <c r="K128" s="18"/>
      <c r="L128" s="1"/>
      <c r="M128" s="43"/>
      <c r="N128" s="42"/>
      <c r="O128" s="1"/>
      <c r="P128" s="1"/>
      <c r="Q128" s="1"/>
      <c r="R128" s="1"/>
      <c r="S128" s="124"/>
      <c r="T128" s="122"/>
      <c r="U128" s="1"/>
      <c r="V128" s="124"/>
      <c r="W128" s="122"/>
      <c r="X128" s="1"/>
      <c r="Y128" s="18"/>
      <c r="Z128" s="25"/>
      <c r="AA128" s="25"/>
      <c r="AB128" s="25"/>
      <c r="AC128" s="25"/>
      <c r="AD128" s="25"/>
      <c r="AE128" s="25"/>
      <c r="AF128" s="25"/>
      <c r="AG128" s="25"/>
      <c r="AH128" s="25"/>
      <c r="AI128" s="25"/>
      <c r="AJ128" s="18"/>
      <c r="AK128" s="1"/>
      <c r="AL128" s="1"/>
      <c r="AM128" s="1"/>
      <c r="AN128" s="1"/>
      <c r="AO128" s="18"/>
    </row>
    <row r="129" spans="2:41" x14ac:dyDescent="0.25">
      <c r="B129" s="1"/>
      <c r="C129" s="18"/>
      <c r="D129" s="28"/>
      <c r="E129" s="28"/>
      <c r="F129" s="1"/>
      <c r="G129" s="22"/>
      <c r="H129" s="43"/>
      <c r="I129" s="42"/>
      <c r="J129" s="25"/>
      <c r="K129" s="18"/>
      <c r="L129" s="1"/>
      <c r="M129" s="43"/>
      <c r="N129" s="42"/>
      <c r="O129" s="1"/>
      <c r="P129" s="1"/>
      <c r="Q129" s="1"/>
      <c r="R129" s="1"/>
      <c r="S129" s="124"/>
      <c r="T129" s="122"/>
      <c r="U129" s="1"/>
      <c r="V129" s="124"/>
      <c r="W129" s="122"/>
      <c r="X129" s="1"/>
      <c r="Y129" s="18"/>
      <c r="Z129" s="25"/>
      <c r="AA129" s="25"/>
      <c r="AB129" s="25"/>
      <c r="AC129" s="25"/>
      <c r="AD129" s="25"/>
      <c r="AE129" s="25"/>
      <c r="AF129" s="25"/>
      <c r="AG129" s="25"/>
      <c r="AH129" s="25"/>
      <c r="AI129" s="25"/>
      <c r="AJ129" s="18"/>
      <c r="AK129" s="1"/>
      <c r="AL129" s="1"/>
      <c r="AM129" s="1"/>
      <c r="AN129" s="1"/>
      <c r="AO129" s="18"/>
    </row>
    <row r="130" spans="2:41" x14ac:dyDescent="0.25">
      <c r="B130" s="1"/>
      <c r="C130" s="18"/>
      <c r="D130" s="28"/>
      <c r="E130" s="28"/>
      <c r="F130" s="1"/>
      <c r="G130" s="22"/>
      <c r="H130" s="43"/>
      <c r="I130" s="42"/>
      <c r="J130" s="25"/>
      <c r="K130" s="18"/>
      <c r="L130" s="1"/>
      <c r="M130" s="43"/>
      <c r="N130" s="42"/>
      <c r="O130" s="1"/>
      <c r="P130" s="1"/>
      <c r="Q130" s="1"/>
      <c r="R130" s="1"/>
      <c r="S130" s="124"/>
      <c r="T130" s="122"/>
      <c r="U130" s="1"/>
      <c r="V130" s="124"/>
      <c r="W130" s="122"/>
      <c r="X130" s="1"/>
      <c r="Y130" s="18"/>
      <c r="Z130" s="25"/>
      <c r="AA130" s="25"/>
      <c r="AB130" s="25"/>
      <c r="AC130" s="25"/>
      <c r="AD130" s="25"/>
      <c r="AE130" s="25"/>
      <c r="AF130" s="25"/>
      <c r="AG130" s="25"/>
      <c r="AH130" s="25"/>
      <c r="AI130" s="25"/>
      <c r="AJ130" s="18"/>
      <c r="AK130" s="1"/>
      <c r="AL130" s="1"/>
      <c r="AM130" s="1"/>
      <c r="AN130" s="1"/>
      <c r="AO130" s="18"/>
    </row>
    <row r="131" spans="2:41" x14ac:dyDescent="0.25">
      <c r="B131" s="1"/>
      <c r="C131" s="18"/>
      <c r="D131" s="28"/>
      <c r="E131" s="28"/>
      <c r="F131" s="1"/>
      <c r="G131" s="22"/>
      <c r="H131" s="43"/>
      <c r="I131" s="42"/>
      <c r="J131" s="25"/>
      <c r="K131" s="18"/>
      <c r="L131" s="1"/>
      <c r="M131" s="43"/>
      <c r="N131" s="42"/>
      <c r="O131" s="1"/>
      <c r="P131" s="1"/>
      <c r="Q131" s="1"/>
      <c r="R131" s="1"/>
      <c r="S131" s="124"/>
      <c r="T131" s="122"/>
      <c r="U131" s="1"/>
      <c r="V131" s="124"/>
      <c r="W131" s="122"/>
      <c r="X131" s="1"/>
      <c r="Y131" s="18"/>
      <c r="Z131" s="25"/>
      <c r="AA131" s="25"/>
      <c r="AB131" s="25"/>
      <c r="AC131" s="25"/>
      <c r="AD131" s="25"/>
      <c r="AE131" s="25"/>
      <c r="AF131" s="25"/>
      <c r="AG131" s="25"/>
      <c r="AH131" s="25"/>
      <c r="AI131" s="25"/>
      <c r="AJ131" s="18"/>
      <c r="AK131" s="1"/>
      <c r="AL131" s="1"/>
      <c r="AM131" s="1"/>
      <c r="AN131" s="1"/>
      <c r="AO131" s="18"/>
    </row>
    <row r="132" spans="2:41" x14ac:dyDescent="0.25">
      <c r="B132" s="1"/>
      <c r="C132" s="18"/>
      <c r="D132" s="28"/>
      <c r="E132" s="28"/>
      <c r="F132" s="1"/>
      <c r="G132" s="22"/>
      <c r="H132" s="43"/>
      <c r="I132" s="42"/>
      <c r="J132" s="25"/>
      <c r="K132" s="18"/>
      <c r="L132" s="1"/>
      <c r="M132" s="43"/>
      <c r="N132" s="42"/>
      <c r="O132" s="1"/>
      <c r="P132" s="1"/>
      <c r="Q132" s="1"/>
      <c r="R132" s="1"/>
      <c r="S132" s="124"/>
      <c r="T132" s="122"/>
      <c r="U132" s="1"/>
      <c r="V132" s="124"/>
      <c r="W132" s="122"/>
      <c r="X132" s="1"/>
      <c r="Y132" s="18"/>
      <c r="Z132" s="25"/>
      <c r="AA132" s="25"/>
      <c r="AB132" s="25"/>
      <c r="AC132" s="25"/>
      <c r="AD132" s="25"/>
      <c r="AE132" s="25"/>
      <c r="AF132" s="25"/>
      <c r="AG132" s="25"/>
      <c r="AH132" s="25"/>
      <c r="AI132" s="25"/>
      <c r="AJ132" s="18"/>
      <c r="AK132" s="1"/>
      <c r="AL132" s="1"/>
      <c r="AM132" s="1"/>
      <c r="AN132" s="1"/>
      <c r="AO132" s="18"/>
    </row>
    <row r="133" spans="2:41" x14ac:dyDescent="0.25">
      <c r="B133" s="1"/>
      <c r="C133" s="18"/>
      <c r="D133" s="28"/>
      <c r="E133" s="28"/>
      <c r="F133" s="1"/>
      <c r="G133" s="22"/>
      <c r="H133" s="43"/>
      <c r="I133" s="42"/>
      <c r="J133" s="25"/>
      <c r="K133" s="18"/>
      <c r="L133" s="1"/>
      <c r="M133" s="43"/>
      <c r="N133" s="42"/>
      <c r="O133" s="1"/>
      <c r="P133" s="1"/>
      <c r="Q133" s="1"/>
      <c r="R133" s="1"/>
      <c r="S133" s="124"/>
      <c r="T133" s="122"/>
      <c r="U133" s="1"/>
      <c r="V133" s="124"/>
      <c r="W133" s="122"/>
      <c r="X133" s="1"/>
      <c r="Y133" s="18"/>
      <c r="Z133" s="25"/>
      <c r="AA133" s="25"/>
      <c r="AB133" s="25"/>
      <c r="AC133" s="25"/>
      <c r="AD133" s="25"/>
      <c r="AE133" s="25"/>
      <c r="AF133" s="25"/>
      <c r="AG133" s="25"/>
      <c r="AH133" s="25"/>
      <c r="AI133" s="25"/>
      <c r="AJ133" s="18"/>
      <c r="AK133" s="1"/>
      <c r="AL133" s="1"/>
      <c r="AM133" s="1"/>
      <c r="AN133" s="1"/>
      <c r="AO133" s="18"/>
    </row>
    <row r="134" spans="2:41" x14ac:dyDescent="0.25">
      <c r="B134" s="1"/>
      <c r="C134" s="18"/>
      <c r="D134" s="28"/>
      <c r="E134" s="28"/>
      <c r="F134" s="1"/>
      <c r="G134" s="22"/>
      <c r="H134" s="43"/>
      <c r="I134" s="42"/>
      <c r="J134" s="25"/>
      <c r="K134" s="18"/>
      <c r="L134" s="1"/>
      <c r="M134" s="43"/>
      <c r="N134" s="42"/>
      <c r="O134" s="1"/>
      <c r="P134" s="1"/>
      <c r="Q134" s="1"/>
      <c r="R134" s="1"/>
      <c r="S134" s="124"/>
      <c r="T134" s="122"/>
      <c r="U134" s="1"/>
      <c r="V134" s="124"/>
      <c r="W134" s="122"/>
      <c r="X134" s="1"/>
      <c r="Y134" s="18"/>
      <c r="Z134" s="25"/>
      <c r="AA134" s="25"/>
      <c r="AB134" s="25"/>
      <c r="AC134" s="25"/>
      <c r="AD134" s="25"/>
      <c r="AE134" s="25"/>
      <c r="AF134" s="25"/>
      <c r="AG134" s="25"/>
      <c r="AH134" s="25"/>
      <c r="AI134" s="25"/>
      <c r="AJ134" s="18"/>
      <c r="AK134" s="1"/>
      <c r="AL134" s="1"/>
      <c r="AM134" s="1"/>
      <c r="AN134" s="1"/>
      <c r="AO134" s="18"/>
    </row>
    <row r="135" spans="2:41" x14ac:dyDescent="0.25">
      <c r="B135" s="1"/>
      <c r="C135" s="18"/>
      <c r="D135" s="28"/>
      <c r="E135" s="28"/>
      <c r="F135" s="1"/>
      <c r="G135" s="22"/>
      <c r="H135" s="43"/>
      <c r="I135" s="42"/>
      <c r="J135" s="25"/>
      <c r="K135" s="18"/>
      <c r="L135" s="1"/>
      <c r="M135" s="43"/>
      <c r="N135" s="42"/>
      <c r="O135" s="1"/>
      <c r="P135" s="1"/>
      <c r="Q135" s="1"/>
      <c r="R135" s="1"/>
      <c r="S135" s="124"/>
      <c r="T135" s="122"/>
      <c r="U135" s="1"/>
      <c r="V135" s="124"/>
      <c r="W135" s="122"/>
      <c r="X135" s="1"/>
      <c r="Y135" s="18"/>
      <c r="Z135" s="25"/>
      <c r="AA135" s="25"/>
      <c r="AB135" s="25"/>
      <c r="AC135" s="25"/>
      <c r="AD135" s="25"/>
      <c r="AE135" s="25"/>
      <c r="AF135" s="25"/>
      <c r="AG135" s="25"/>
      <c r="AH135" s="25"/>
      <c r="AI135" s="25"/>
      <c r="AJ135" s="18"/>
      <c r="AK135" s="1"/>
      <c r="AL135" s="1"/>
      <c r="AM135" s="1"/>
      <c r="AN135" s="1"/>
      <c r="AO135" s="18"/>
    </row>
    <row r="136" spans="2:41" x14ac:dyDescent="0.25">
      <c r="B136" s="1"/>
      <c r="C136" s="18"/>
      <c r="D136" s="28"/>
      <c r="E136" s="28"/>
      <c r="F136" s="1"/>
      <c r="G136" s="22"/>
      <c r="H136" s="43"/>
      <c r="I136" s="42"/>
      <c r="J136" s="25"/>
      <c r="K136" s="18"/>
      <c r="L136" s="1"/>
      <c r="M136" s="43"/>
      <c r="N136" s="42"/>
      <c r="O136" s="1"/>
      <c r="P136" s="1"/>
      <c r="Q136" s="1"/>
      <c r="R136" s="1"/>
      <c r="S136" s="124"/>
      <c r="T136" s="122"/>
      <c r="U136" s="1"/>
      <c r="V136" s="124"/>
      <c r="W136" s="122"/>
      <c r="X136" s="1"/>
      <c r="Y136" s="18"/>
      <c r="Z136" s="25"/>
      <c r="AA136" s="25"/>
      <c r="AB136" s="25"/>
      <c r="AC136" s="25"/>
      <c r="AD136" s="25"/>
      <c r="AE136" s="25"/>
      <c r="AF136" s="25"/>
      <c r="AG136" s="25"/>
      <c r="AH136" s="25"/>
      <c r="AI136" s="25"/>
      <c r="AJ136" s="18"/>
      <c r="AK136" s="1"/>
      <c r="AL136" s="1"/>
      <c r="AM136" s="1"/>
      <c r="AN136" s="1"/>
      <c r="AO136" s="18"/>
    </row>
    <row r="137" spans="2:41" x14ac:dyDescent="0.25">
      <c r="B137" s="1"/>
      <c r="C137" s="18"/>
      <c r="D137" s="28"/>
      <c r="E137" s="28"/>
      <c r="F137" s="1"/>
      <c r="G137" s="22"/>
      <c r="H137" s="43"/>
      <c r="I137" s="42"/>
      <c r="J137" s="25"/>
      <c r="K137" s="18"/>
      <c r="L137" s="1"/>
      <c r="M137" s="43"/>
      <c r="N137" s="42"/>
      <c r="O137" s="1"/>
      <c r="P137" s="1"/>
      <c r="Q137" s="1"/>
      <c r="R137" s="1"/>
      <c r="S137" s="124"/>
      <c r="T137" s="122"/>
      <c r="U137" s="1"/>
      <c r="V137" s="124"/>
      <c r="W137" s="122"/>
      <c r="X137" s="1"/>
      <c r="Y137" s="18"/>
      <c r="Z137" s="25"/>
      <c r="AA137" s="25"/>
      <c r="AB137" s="25"/>
      <c r="AC137" s="25"/>
      <c r="AD137" s="25"/>
      <c r="AE137" s="25"/>
      <c r="AF137" s="25"/>
      <c r="AG137" s="25"/>
      <c r="AH137" s="25"/>
      <c r="AI137" s="25"/>
      <c r="AJ137" s="18"/>
      <c r="AK137" s="1"/>
      <c r="AL137" s="1"/>
      <c r="AM137" s="1"/>
      <c r="AN137" s="1"/>
      <c r="AO137" s="18"/>
    </row>
    <row r="138" spans="2:41" x14ac:dyDescent="0.25">
      <c r="B138" s="1"/>
      <c r="C138" s="18"/>
      <c r="D138" s="28"/>
      <c r="E138" s="28"/>
      <c r="F138" s="1"/>
      <c r="G138" s="22"/>
      <c r="H138" s="43"/>
      <c r="I138" s="42"/>
      <c r="J138" s="25"/>
      <c r="K138" s="18"/>
      <c r="L138" s="1"/>
      <c r="M138" s="43"/>
      <c r="N138" s="42"/>
      <c r="O138" s="1"/>
      <c r="P138" s="1"/>
      <c r="Q138" s="1"/>
      <c r="R138" s="1"/>
      <c r="S138" s="124"/>
      <c r="T138" s="122"/>
      <c r="U138" s="1"/>
      <c r="V138" s="124"/>
      <c r="W138" s="122"/>
      <c r="X138" s="1"/>
      <c r="Y138" s="18"/>
      <c r="Z138" s="25"/>
      <c r="AA138" s="25"/>
      <c r="AB138" s="25"/>
      <c r="AC138" s="25"/>
      <c r="AD138" s="25"/>
      <c r="AE138" s="25"/>
      <c r="AF138" s="25"/>
      <c r="AG138" s="25"/>
      <c r="AH138" s="25"/>
      <c r="AI138" s="25"/>
      <c r="AJ138" s="18"/>
      <c r="AK138" s="1"/>
      <c r="AL138" s="1"/>
      <c r="AM138" s="1"/>
      <c r="AN138" s="1"/>
      <c r="AO138" s="18"/>
    </row>
    <row r="139" spans="2:41" x14ac:dyDescent="0.25">
      <c r="B139" s="1"/>
      <c r="C139" s="18"/>
      <c r="D139" s="28"/>
      <c r="E139" s="28"/>
      <c r="F139" s="1"/>
      <c r="G139" s="22"/>
      <c r="H139" s="43"/>
      <c r="I139" s="42"/>
      <c r="J139" s="25"/>
      <c r="K139" s="18"/>
      <c r="L139" s="1"/>
      <c r="M139" s="43"/>
      <c r="N139" s="42"/>
      <c r="O139" s="1"/>
      <c r="P139" s="1"/>
      <c r="Q139" s="1"/>
      <c r="R139" s="1"/>
      <c r="S139" s="124"/>
      <c r="T139" s="122"/>
      <c r="U139" s="1"/>
      <c r="V139" s="124"/>
      <c r="W139" s="122"/>
      <c r="X139" s="1"/>
      <c r="Y139" s="18"/>
      <c r="Z139" s="25"/>
      <c r="AA139" s="25"/>
      <c r="AB139" s="25"/>
      <c r="AC139" s="25"/>
      <c r="AD139" s="25"/>
      <c r="AE139" s="25"/>
      <c r="AF139" s="25"/>
      <c r="AG139" s="25"/>
      <c r="AH139" s="25"/>
      <c r="AI139" s="25"/>
      <c r="AJ139" s="18"/>
      <c r="AK139" s="1"/>
      <c r="AL139" s="1"/>
      <c r="AM139" s="1"/>
      <c r="AN139" s="1"/>
      <c r="AO139" s="18"/>
    </row>
    <row r="140" spans="2:41" x14ac:dyDescent="0.25">
      <c r="B140" s="1"/>
      <c r="C140" s="18"/>
      <c r="D140" s="28"/>
      <c r="E140" s="28"/>
      <c r="F140" s="1"/>
      <c r="G140" s="22"/>
      <c r="H140" s="43"/>
      <c r="I140" s="42"/>
      <c r="J140" s="25"/>
      <c r="K140" s="18"/>
      <c r="L140" s="1"/>
      <c r="M140" s="43"/>
      <c r="N140" s="42"/>
      <c r="O140" s="1"/>
      <c r="P140" s="1"/>
      <c r="Q140" s="1"/>
      <c r="R140" s="1"/>
      <c r="S140" s="124"/>
      <c r="T140" s="122"/>
      <c r="U140" s="1"/>
      <c r="V140" s="124"/>
      <c r="W140" s="122"/>
      <c r="X140" s="1"/>
      <c r="Y140" s="18"/>
      <c r="Z140" s="25"/>
      <c r="AA140" s="25"/>
      <c r="AB140" s="25"/>
      <c r="AC140" s="25"/>
      <c r="AD140" s="25"/>
      <c r="AE140" s="25"/>
      <c r="AF140" s="25"/>
      <c r="AG140" s="25"/>
      <c r="AH140" s="25"/>
      <c r="AI140" s="25"/>
      <c r="AJ140" s="18"/>
      <c r="AK140" s="1"/>
      <c r="AL140" s="1"/>
      <c r="AM140" s="1"/>
      <c r="AN140" s="1"/>
      <c r="AO140" s="18"/>
    </row>
    <row r="141" spans="2:41" x14ac:dyDescent="0.25">
      <c r="J141" s="25"/>
      <c r="K141" s="18"/>
      <c r="AA141" s="25"/>
      <c r="AB141" s="25"/>
      <c r="AC141" s="25"/>
      <c r="AD141" s="25"/>
      <c r="AE141" s="25"/>
      <c r="AF141" s="25"/>
      <c r="AG141" s="25"/>
      <c r="AH141" s="25"/>
      <c r="AI141" s="25"/>
      <c r="AJ141" s="18"/>
    </row>
  </sheetData>
  <mergeCells count="171">
    <mergeCell ref="A40:E40"/>
    <mergeCell ref="A41:D41"/>
    <mergeCell ref="A42:D42"/>
    <mergeCell ref="AK35:AK37"/>
    <mergeCell ref="AL35:AL37"/>
    <mergeCell ref="AM35:AM37"/>
    <mergeCell ref="AN35:AN37"/>
    <mergeCell ref="AO35:AO37"/>
    <mergeCell ref="AF35:AF37"/>
    <mergeCell ref="AG35:AG37"/>
    <mergeCell ref="AH35:AH37"/>
    <mergeCell ref="AI35:AI37"/>
    <mergeCell ref="AJ35:AJ37"/>
    <mergeCell ref="AA35:AA37"/>
    <mergeCell ref="AB35:AB37"/>
    <mergeCell ref="AC35:AC37"/>
    <mergeCell ref="AD35:AD37"/>
    <mergeCell ref="AE35:AE37"/>
    <mergeCell ref="V35:V37"/>
    <mergeCell ref="W35:W37"/>
    <mergeCell ref="X35:X37"/>
    <mergeCell ref="Y35:Y37"/>
    <mergeCell ref="Z35:Z37"/>
    <mergeCell ref="Q35:Q37"/>
    <mergeCell ref="B35:B37"/>
    <mergeCell ref="C35:C37"/>
    <mergeCell ref="D35:D37"/>
    <mergeCell ref="E35:E37"/>
    <mergeCell ref="F35:F37"/>
    <mergeCell ref="R35:R37"/>
    <mergeCell ref="S35:S37"/>
    <mergeCell ref="T35:T37"/>
    <mergeCell ref="U35:U37"/>
    <mergeCell ref="L35:L37"/>
    <mergeCell ref="M35:M37"/>
    <mergeCell ref="N35:N37"/>
    <mergeCell ref="O35:O37"/>
    <mergeCell ref="P35:P37"/>
    <mergeCell ref="AM30:AM33"/>
    <mergeCell ref="AN30:AN33"/>
    <mergeCell ref="AO30:AO33"/>
    <mergeCell ref="AF30:AF33"/>
    <mergeCell ref="AG30:AG33"/>
    <mergeCell ref="AH30:AH33"/>
    <mergeCell ref="AI30:AI33"/>
    <mergeCell ref="AJ30:AJ33"/>
    <mergeCell ref="G35:G37"/>
    <mergeCell ref="H35:H37"/>
    <mergeCell ref="I35:I37"/>
    <mergeCell ref="J35:J37"/>
    <mergeCell ref="K35:K37"/>
    <mergeCell ref="B30:B33"/>
    <mergeCell ref="C30:C33"/>
    <mergeCell ref="D30:D33"/>
    <mergeCell ref="E30:E33"/>
    <mergeCell ref="F30:F33"/>
    <mergeCell ref="Q30:Q33"/>
    <mergeCell ref="R30:R33"/>
    <mergeCell ref="S30:S33"/>
    <mergeCell ref="T30:T33"/>
    <mergeCell ref="L30:L33"/>
    <mergeCell ref="M30:M33"/>
    <mergeCell ref="N30:N33"/>
    <mergeCell ref="O30:O33"/>
    <mergeCell ref="P30:P33"/>
    <mergeCell ref="W14:W17"/>
    <mergeCell ref="X14:X17"/>
    <mergeCell ref="Y14:Y17"/>
    <mergeCell ref="AN14:AN17"/>
    <mergeCell ref="AO14:AO17"/>
    <mergeCell ref="W19:W21"/>
    <mergeCell ref="G30:G33"/>
    <mergeCell ref="H30:H33"/>
    <mergeCell ref="I30:I33"/>
    <mergeCell ref="J30:J33"/>
    <mergeCell ref="K30:K33"/>
    <mergeCell ref="U30:U33"/>
    <mergeCell ref="AA30:AA33"/>
    <mergeCell ref="AB30:AB33"/>
    <mergeCell ref="AC30:AC33"/>
    <mergeCell ref="AD30:AD33"/>
    <mergeCell ref="AE30:AE33"/>
    <mergeCell ref="V30:V33"/>
    <mergeCell ref="W30:W33"/>
    <mergeCell ref="X30:X33"/>
    <mergeCell ref="Y30:Y33"/>
    <mergeCell ref="Z30:Z33"/>
    <mergeCell ref="AK30:AK33"/>
    <mergeCell ref="AL30:AL33"/>
    <mergeCell ref="AN19:AN21"/>
    <mergeCell ref="AO19:AO21"/>
    <mergeCell ref="N19:N21"/>
    <mergeCell ref="AG19:AG21"/>
    <mergeCell ref="AH19:AH21"/>
    <mergeCell ref="AI19:AI21"/>
    <mergeCell ref="AJ19:AJ21"/>
    <mergeCell ref="AK19:AK21"/>
    <mergeCell ref="AB19:AB21"/>
    <mergeCell ref="AC19:AC21"/>
    <mergeCell ref="AD19:AD21"/>
    <mergeCell ref="AE19:AE21"/>
    <mergeCell ref="AF19:AF21"/>
    <mergeCell ref="X19:X21"/>
    <mergeCell ref="Y19:Y21"/>
    <mergeCell ref="Z19:Z21"/>
    <mergeCell ref="AA19:AA21"/>
    <mergeCell ref="O3:T3"/>
    <mergeCell ref="O19:O21"/>
    <mergeCell ref="P19:P21"/>
    <mergeCell ref="Q19:Q21"/>
    <mergeCell ref="R19:R21"/>
    <mergeCell ref="S19:S21"/>
    <mergeCell ref="T19:T21"/>
    <mergeCell ref="U19:U21"/>
    <mergeCell ref="V19:V21"/>
    <mergeCell ref="AI14:AI17"/>
    <mergeCell ref="AJ14:AJ17"/>
    <mergeCell ref="AK14:AK17"/>
    <mergeCell ref="AL14:AL17"/>
    <mergeCell ref="AM14:AM17"/>
    <mergeCell ref="AD14:AD17"/>
    <mergeCell ref="AE14:AE17"/>
    <mergeCell ref="AF14:AF17"/>
    <mergeCell ref="AL19:AL21"/>
    <mergeCell ref="AM19:AM21"/>
    <mergeCell ref="B19:B21"/>
    <mergeCell ref="O14:O17"/>
    <mergeCell ref="P14:P17"/>
    <mergeCell ref="Q14:Q17"/>
    <mergeCell ref="R14:R17"/>
    <mergeCell ref="S14:S17"/>
    <mergeCell ref="J14:J17"/>
    <mergeCell ref="K14:K17"/>
    <mergeCell ref="L14:L17"/>
    <mergeCell ref="M14:M17"/>
    <mergeCell ref="N14:N17"/>
    <mergeCell ref="G19:G21"/>
    <mergeCell ref="F19:F21"/>
    <mergeCell ref="E19:E21"/>
    <mergeCell ref="D19:D21"/>
    <mergeCell ref="C19:C21"/>
    <mergeCell ref="M19:M21"/>
    <mergeCell ref="L19:L21"/>
    <mergeCell ref="K19:K21"/>
    <mergeCell ref="J19:J21"/>
    <mergeCell ref="H19:H21"/>
    <mergeCell ref="I19:I21"/>
    <mergeCell ref="X3:AJ3"/>
    <mergeCell ref="AK3:AN3"/>
    <mergeCell ref="B3:C3"/>
    <mergeCell ref="J3:K3"/>
    <mergeCell ref="D3:G3"/>
    <mergeCell ref="L3:N3"/>
    <mergeCell ref="H3:I3"/>
    <mergeCell ref="U3:W3"/>
    <mergeCell ref="E14:E17"/>
    <mergeCell ref="F14:F17"/>
    <mergeCell ref="G14:G17"/>
    <mergeCell ref="H14:H17"/>
    <mergeCell ref="I14:I17"/>
    <mergeCell ref="B14:B17"/>
    <mergeCell ref="C14:C17"/>
    <mergeCell ref="D14:D17"/>
    <mergeCell ref="AG14:AG17"/>
    <mergeCell ref="AH14:AH17"/>
    <mergeCell ref="Z14:Z17"/>
    <mergeCell ref="AA14:AA17"/>
    <mergeCell ref="AB14:AB17"/>
    <mergeCell ref="AC14:AC17"/>
    <mergeCell ref="U14:U17"/>
    <mergeCell ref="V14:V17"/>
  </mergeCells>
  <dataValidations count="1">
    <dataValidation allowBlank="1" showInputMessage="1" showErrorMessage="1" promptTitle="Note" prompt="Incomplete.  Data from Yukon, Nunavut, &amp; Northwest Territories suppressed. Quebec data subject to revision." sqref="A6"/>
  </dataValidations>
  <hyperlinks>
    <hyperlink ref="A5" r:id="rId1"/>
    <hyperlink ref="A22" r:id="rId2"/>
    <hyperlink ref="A1" location="Introduction!A1" display="Contents"/>
  </hyperlinks>
  <pageMargins left="0.7" right="0.7" top="0.75" bottom="0.75" header="0.3" footer="0.3"/>
  <pageSetup orientation="portrait" horizontalDpi="0" verticalDpi="0"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37"/>
  <sheetViews>
    <sheetView workbookViewId="0">
      <pane xSplit="1" ySplit="4" topLeftCell="B5" activePane="bottomRight" state="frozen"/>
      <selection pane="topRight" activeCell="B1" sqref="B1"/>
      <selection pane="bottomLeft" activeCell="A3" sqref="A3"/>
      <selection pane="bottomRight" activeCell="F11" sqref="F11"/>
    </sheetView>
  </sheetViews>
  <sheetFormatPr defaultRowHeight="15" x14ac:dyDescent="0.25"/>
  <cols>
    <col min="1" max="1" width="27.85546875" customWidth="1"/>
    <col min="2" max="2" width="22" customWidth="1"/>
    <col min="3" max="3" width="18.7109375" style="4" customWidth="1"/>
    <col min="4" max="4" width="14.7109375" style="26" customWidth="1"/>
    <col min="5" max="5" width="15.28515625" style="26" customWidth="1"/>
    <col min="6" max="6" width="13.140625" customWidth="1"/>
    <col min="7" max="7" width="14.28515625" style="4" customWidth="1"/>
    <col min="8" max="8" width="12.7109375" style="26" customWidth="1"/>
    <col min="9" max="9" width="12.28515625" style="4" customWidth="1"/>
    <col min="10" max="10" width="12" style="26" customWidth="1"/>
    <col min="11" max="11" width="13.85546875" style="4" customWidth="1"/>
    <col min="12" max="12" width="12.140625" customWidth="1"/>
    <col min="13" max="13" width="17.85546875" style="26" customWidth="1"/>
    <col min="14" max="14" width="15" style="4" customWidth="1"/>
    <col min="15" max="15" width="13.28515625" customWidth="1"/>
    <col min="16" max="16" width="11.85546875" customWidth="1"/>
    <col min="17" max="17" width="12.5703125" customWidth="1"/>
    <col min="18" max="18" width="22.42578125" customWidth="1"/>
    <col min="19" max="19" width="12.42578125" style="26" customWidth="1"/>
    <col min="20" max="20" width="15.28515625" style="107" customWidth="1"/>
    <col min="21" max="21" width="15" style="50" customWidth="1"/>
    <col min="22" max="22" width="17.28515625" style="112" customWidth="1"/>
    <col min="23" max="23" width="17.28515625" style="52" customWidth="1"/>
    <col min="24" max="24" width="11.42578125" style="50" customWidth="1"/>
    <col min="25" max="25" width="12.140625" style="52" customWidth="1"/>
    <col min="26" max="26" width="12" style="26" customWidth="1"/>
    <col min="27" max="27" width="14" style="26" customWidth="1"/>
    <col min="28" max="29" width="13" style="26" customWidth="1"/>
    <col min="30" max="30" width="11.85546875" style="26" customWidth="1"/>
    <col min="31" max="31" width="13.140625" style="26" customWidth="1"/>
    <col min="32" max="32" width="12.140625" style="26" customWidth="1"/>
    <col min="33" max="33" width="11.85546875" style="26" customWidth="1"/>
    <col min="34" max="34" width="12" style="26" customWidth="1"/>
    <col min="35" max="35" width="11.85546875" style="26" customWidth="1"/>
    <col min="36" max="36" width="13.42578125" style="4" customWidth="1"/>
    <col min="37" max="37" width="13.140625" customWidth="1"/>
    <col min="38" max="38" width="16.85546875" customWidth="1"/>
    <col min="39" max="39" width="18.140625" customWidth="1"/>
    <col min="40" max="40" width="11.42578125" customWidth="1"/>
    <col min="41" max="41" width="15.140625" style="4" customWidth="1"/>
  </cols>
  <sheetData>
    <row r="1" spans="1:42" s="224" customFormat="1" x14ac:dyDescent="0.25">
      <c r="A1" s="283" t="s">
        <v>119</v>
      </c>
      <c r="C1" s="107"/>
      <c r="D1" s="229"/>
      <c r="E1" s="229"/>
      <c r="G1" s="107"/>
      <c r="H1" s="229"/>
      <c r="I1" s="107"/>
      <c r="J1" s="229"/>
      <c r="K1" s="107"/>
      <c r="M1" s="229"/>
      <c r="N1" s="107"/>
      <c r="S1" s="229"/>
      <c r="T1" s="107"/>
      <c r="U1" s="50"/>
      <c r="V1" s="112"/>
      <c r="W1" s="52"/>
      <c r="X1" s="50"/>
      <c r="Y1" s="112"/>
      <c r="Z1" s="229"/>
      <c r="AA1" s="229"/>
      <c r="AB1" s="229"/>
      <c r="AC1" s="229"/>
      <c r="AD1" s="229"/>
      <c r="AE1" s="229"/>
      <c r="AF1" s="229"/>
      <c r="AG1" s="229"/>
      <c r="AH1" s="229"/>
      <c r="AI1" s="229"/>
      <c r="AJ1" s="107"/>
      <c r="AO1" s="107"/>
    </row>
    <row r="2" spans="1:42" s="106" customFormat="1" ht="20.25" thickBot="1" x14ac:dyDescent="0.35">
      <c r="A2" s="3" t="s">
        <v>73</v>
      </c>
      <c r="C2" s="107"/>
      <c r="D2" s="26"/>
      <c r="E2" s="26"/>
      <c r="G2" s="107"/>
      <c r="H2" s="26"/>
      <c r="I2" s="107"/>
      <c r="J2" s="26"/>
      <c r="K2" s="107"/>
      <c r="M2" s="26"/>
      <c r="N2" s="107"/>
      <c r="S2" s="26"/>
      <c r="T2" s="107"/>
      <c r="U2" s="50"/>
      <c r="V2" s="112"/>
      <c r="W2" s="52"/>
      <c r="X2" s="50"/>
      <c r="Y2" s="112"/>
      <c r="Z2" s="26"/>
      <c r="AA2" s="26"/>
      <c r="AB2" s="26"/>
      <c r="AC2" s="26"/>
      <c r="AD2" s="26"/>
      <c r="AE2" s="26"/>
      <c r="AF2" s="26"/>
      <c r="AG2" s="26"/>
      <c r="AH2" s="26"/>
      <c r="AI2" s="26"/>
      <c r="AJ2" s="107"/>
      <c r="AO2" s="107"/>
    </row>
    <row r="3" spans="1:42" ht="21" thickTop="1" thickBot="1" x14ac:dyDescent="0.35">
      <c r="A3" s="3" t="s">
        <v>77</v>
      </c>
      <c r="B3" s="388" t="s">
        <v>25</v>
      </c>
      <c r="C3" s="389"/>
      <c r="D3" s="397" t="s">
        <v>42</v>
      </c>
      <c r="E3" s="394"/>
      <c r="F3" s="394"/>
      <c r="G3" s="395"/>
      <c r="H3" s="397" t="s">
        <v>71</v>
      </c>
      <c r="I3" s="395"/>
      <c r="J3" s="397" t="s">
        <v>75</v>
      </c>
      <c r="K3" s="395"/>
      <c r="L3" s="398" t="s">
        <v>67</v>
      </c>
      <c r="M3" s="399"/>
      <c r="N3" s="400"/>
      <c r="O3" s="397" t="s">
        <v>37</v>
      </c>
      <c r="P3" s="394"/>
      <c r="Q3" s="394"/>
      <c r="R3" s="394"/>
      <c r="S3" s="394"/>
      <c r="T3" s="114"/>
      <c r="U3" s="403" t="s">
        <v>38</v>
      </c>
      <c r="V3" s="403"/>
      <c r="W3" s="404"/>
      <c r="X3" s="397" t="s">
        <v>55</v>
      </c>
      <c r="Y3" s="394"/>
      <c r="Z3" s="394"/>
      <c r="AA3" s="394"/>
      <c r="AB3" s="394"/>
      <c r="AC3" s="394"/>
      <c r="AD3" s="394"/>
      <c r="AE3" s="394"/>
      <c r="AF3" s="394"/>
      <c r="AG3" s="394"/>
      <c r="AH3" s="394"/>
      <c r="AI3" s="394"/>
      <c r="AJ3" s="395"/>
      <c r="AK3" s="396" t="s">
        <v>32</v>
      </c>
      <c r="AL3" s="396"/>
      <c r="AM3" s="396"/>
      <c r="AN3" s="396"/>
      <c r="AO3" s="6"/>
      <c r="AP3" s="3"/>
    </row>
    <row r="4" spans="1:42" ht="46.5" thickTop="1" thickBot="1" x14ac:dyDescent="0.3">
      <c r="A4" s="115" t="s">
        <v>107</v>
      </c>
      <c r="B4" s="7" t="s">
        <v>20</v>
      </c>
      <c r="C4" s="8" t="s">
        <v>19</v>
      </c>
      <c r="D4" s="46" t="s">
        <v>65</v>
      </c>
      <c r="E4" s="47" t="s">
        <v>60</v>
      </c>
      <c r="F4" s="7" t="s">
        <v>108</v>
      </c>
      <c r="G4" s="8" t="s">
        <v>21</v>
      </c>
      <c r="H4" s="23" t="s">
        <v>69</v>
      </c>
      <c r="I4" s="61" t="s">
        <v>70</v>
      </c>
      <c r="J4" s="23" t="s">
        <v>44</v>
      </c>
      <c r="K4" s="61" t="s">
        <v>43</v>
      </c>
      <c r="L4" s="7" t="s">
        <v>33</v>
      </c>
      <c r="M4" s="27" t="s">
        <v>27</v>
      </c>
      <c r="N4" s="9" t="s">
        <v>68</v>
      </c>
      <c r="O4" s="7" t="s">
        <v>2</v>
      </c>
      <c r="P4" s="7" t="s">
        <v>22</v>
      </c>
      <c r="Q4" s="7" t="s">
        <v>23</v>
      </c>
      <c r="R4" s="30" t="s">
        <v>45</v>
      </c>
      <c r="S4" s="23" t="s">
        <v>24</v>
      </c>
      <c r="T4" s="61" t="s">
        <v>41</v>
      </c>
      <c r="U4" s="48" t="s">
        <v>6</v>
      </c>
      <c r="V4" s="93" t="s">
        <v>5</v>
      </c>
      <c r="W4" s="94" t="s">
        <v>41</v>
      </c>
      <c r="X4" s="48" t="s">
        <v>3</v>
      </c>
      <c r="Y4" s="53" t="s">
        <v>4</v>
      </c>
      <c r="Z4" s="27" t="s">
        <v>28</v>
      </c>
      <c r="AA4" s="23" t="s">
        <v>46</v>
      </c>
      <c r="AB4" s="23" t="s">
        <v>47</v>
      </c>
      <c r="AC4" s="23" t="s">
        <v>48</v>
      </c>
      <c r="AD4" s="23" t="s">
        <v>49</v>
      </c>
      <c r="AE4" s="23" t="s">
        <v>50</v>
      </c>
      <c r="AF4" s="23" t="s">
        <v>51</v>
      </c>
      <c r="AG4" s="23" t="s">
        <v>52</v>
      </c>
      <c r="AH4" s="23" t="s">
        <v>53</v>
      </c>
      <c r="AI4" s="23" t="s">
        <v>54</v>
      </c>
      <c r="AJ4" s="29" t="s">
        <v>41</v>
      </c>
      <c r="AK4" s="7" t="s">
        <v>29</v>
      </c>
      <c r="AL4" s="148" t="s">
        <v>97</v>
      </c>
      <c r="AM4" s="148" t="s">
        <v>96</v>
      </c>
      <c r="AN4" s="7" t="s">
        <v>24</v>
      </c>
      <c r="AO4" s="37" t="s">
        <v>63</v>
      </c>
    </row>
    <row r="5" spans="1:42" ht="18" thickTop="1" x14ac:dyDescent="0.25">
      <c r="A5" s="208" t="s">
        <v>78</v>
      </c>
      <c r="B5" s="54"/>
      <c r="C5" s="55"/>
      <c r="D5" s="56"/>
      <c r="E5" s="56"/>
      <c r="F5" s="54"/>
      <c r="G5" s="55"/>
      <c r="H5" s="56"/>
      <c r="I5" s="55"/>
      <c r="J5" s="54"/>
      <c r="K5" s="55"/>
      <c r="L5" s="54"/>
      <c r="M5" s="56"/>
      <c r="N5" s="55"/>
      <c r="O5" s="54"/>
      <c r="P5" s="54"/>
      <c r="Q5" s="54"/>
      <c r="R5" s="54"/>
      <c r="S5" s="72"/>
      <c r="T5" s="77"/>
      <c r="U5" s="131"/>
      <c r="V5" s="153"/>
      <c r="W5" s="132"/>
      <c r="X5" s="131"/>
      <c r="Y5" s="132"/>
      <c r="Z5" s="56"/>
      <c r="AA5" s="130"/>
      <c r="AB5" s="130"/>
      <c r="AC5" s="130"/>
      <c r="AD5" s="130"/>
      <c r="AE5" s="130"/>
      <c r="AF5" s="130"/>
      <c r="AG5" s="130"/>
      <c r="AH5" s="130"/>
      <c r="AI5" s="130"/>
      <c r="AJ5" s="129"/>
      <c r="AK5" s="54"/>
      <c r="AL5" s="54"/>
      <c r="AM5" s="54"/>
      <c r="AN5" s="54"/>
      <c r="AO5" s="55"/>
    </row>
    <row r="6" spans="1:42" x14ac:dyDescent="0.25">
      <c r="A6" t="s">
        <v>7</v>
      </c>
      <c r="B6" s="1" t="str">
        <f>BC!B5</f>
        <v>?</v>
      </c>
      <c r="C6" s="10" t="str">
        <f>BC!C5</f>
        <v>?</v>
      </c>
      <c r="D6" s="28" t="str">
        <f>BC!D5</f>
        <v>?</v>
      </c>
      <c r="E6" s="28" t="str">
        <f>BC!E5</f>
        <v>?</v>
      </c>
      <c r="F6" s="1" t="str">
        <f>BC!F5</f>
        <v>?</v>
      </c>
      <c r="G6" s="22">
        <f>BC!G5</f>
        <v>188</v>
      </c>
      <c r="H6" s="43" t="str">
        <f>BC!H5</f>
        <v>?</v>
      </c>
      <c r="I6" s="42" t="str">
        <f>BC!I5</f>
        <v>?</v>
      </c>
      <c r="J6" s="25" t="str">
        <f>BC!J5</f>
        <v>?</v>
      </c>
      <c r="K6" s="18" t="str">
        <f>BC!K5</f>
        <v>?</v>
      </c>
      <c r="L6" s="1" t="str">
        <f>BC!L5</f>
        <v>?</v>
      </c>
      <c r="M6" s="43">
        <f>BC!M5</f>
        <v>129</v>
      </c>
      <c r="N6" s="42" t="str">
        <f>BC!N5</f>
        <v>?</v>
      </c>
      <c r="O6" s="1">
        <f>BC!O5</f>
        <v>82</v>
      </c>
      <c r="P6" s="1">
        <f>BC!P5</f>
        <v>57</v>
      </c>
      <c r="Q6" s="1">
        <f>BC!Q5</f>
        <v>17</v>
      </c>
      <c r="R6" s="1" t="str">
        <f>BC!R5</f>
        <v>n/a</v>
      </c>
      <c r="S6" s="191">
        <f>BC!V5</f>
        <v>86.48</v>
      </c>
      <c r="T6" s="122">
        <f>BC!T6</f>
        <v>0</v>
      </c>
      <c r="U6" s="34">
        <f>BC!Y5</f>
        <v>95.88</v>
      </c>
      <c r="V6" s="119">
        <f>BC!Z5</f>
        <v>74</v>
      </c>
      <c r="W6" s="120">
        <f>BC!W5</f>
        <v>0</v>
      </c>
      <c r="X6" s="34">
        <f>BC!X5</f>
        <v>92.12</v>
      </c>
      <c r="Y6" s="45">
        <f>BC!Y5</f>
        <v>95.88</v>
      </c>
      <c r="Z6" s="25">
        <f>BC!Z5</f>
        <v>74</v>
      </c>
      <c r="AA6" s="449" t="str">
        <f>BC!AA5</f>
        <v>n/a</v>
      </c>
      <c r="AB6" s="449"/>
      <c r="AC6" s="449"/>
      <c r="AD6" s="449"/>
      <c r="AE6" s="449"/>
      <c r="AF6" s="449"/>
      <c r="AG6" s="449"/>
      <c r="AH6" s="449"/>
      <c r="AI6" s="449"/>
      <c r="AJ6" s="450"/>
      <c r="AK6" s="451" t="str">
        <f>BC!AK5</f>
        <v>n/a</v>
      </c>
      <c r="AL6" s="452"/>
      <c r="AM6" s="452"/>
      <c r="AN6" s="452"/>
      <c r="AO6" s="450"/>
    </row>
    <row r="7" spans="1:42" x14ac:dyDescent="0.25">
      <c r="A7" t="s">
        <v>8</v>
      </c>
      <c r="B7" s="1">
        <f>Alta!B5</f>
        <v>299</v>
      </c>
      <c r="C7" s="10">
        <f>Alta!C5</f>
        <v>124</v>
      </c>
      <c r="D7" s="28" t="str">
        <f>Alta!D5</f>
        <v>?</v>
      </c>
      <c r="E7" s="28" t="str">
        <f>Alta!E5</f>
        <v>?</v>
      </c>
      <c r="F7" s="1" t="str">
        <f>Alta!F5</f>
        <v>?</v>
      </c>
      <c r="G7" s="22">
        <f>Alta!G5</f>
        <v>61</v>
      </c>
      <c r="H7" s="43" t="str">
        <f>Alta!H5</f>
        <v>?</v>
      </c>
      <c r="I7" s="42" t="str">
        <f>Alta!I5</f>
        <v>?</v>
      </c>
      <c r="J7" s="25" t="str">
        <f>Alta!J5</f>
        <v>?</v>
      </c>
      <c r="K7" s="18" t="str">
        <f>Alta!K5</f>
        <v>?</v>
      </c>
      <c r="L7" s="1" t="str">
        <f>Alta!L5</f>
        <v>?</v>
      </c>
      <c r="M7" s="43" t="str">
        <f>Alta!M5</f>
        <v>?</v>
      </c>
      <c r="N7" s="42" t="str">
        <f>Alta!N5</f>
        <v>?</v>
      </c>
      <c r="O7" s="1">
        <f>Alta!O5</f>
        <v>17</v>
      </c>
      <c r="P7" s="1" t="str">
        <f>Alta!P5</f>
        <v>?</v>
      </c>
      <c r="Q7" s="1" t="str">
        <f>Alta!Q5</f>
        <v>?</v>
      </c>
      <c r="R7" s="1" t="str">
        <f>Alta!R5</f>
        <v>?</v>
      </c>
      <c r="S7" s="124">
        <f>Alta!S5</f>
        <v>44</v>
      </c>
      <c r="T7" s="122">
        <f>Alta!T6</f>
        <v>0</v>
      </c>
      <c r="U7" s="34">
        <f>Alta!U5</f>
        <v>42.089999999999996</v>
      </c>
      <c r="V7" s="119">
        <f>Alta!V5</f>
        <v>18.91</v>
      </c>
      <c r="W7" s="120">
        <f>Alta!W5</f>
        <v>0</v>
      </c>
      <c r="X7" s="34">
        <f>Alta!X5</f>
        <v>25.009999999999998</v>
      </c>
      <c r="Y7" s="45">
        <f>Alta!Y5</f>
        <v>35.989999999999995</v>
      </c>
      <c r="Z7" s="25">
        <f>Alta!Z5</f>
        <v>69.3</v>
      </c>
      <c r="AA7" s="449"/>
      <c r="AB7" s="449"/>
      <c r="AC7" s="449"/>
      <c r="AD7" s="449"/>
      <c r="AE7" s="449"/>
      <c r="AF7" s="449"/>
      <c r="AG7" s="449"/>
      <c r="AH7" s="449"/>
      <c r="AI7" s="449"/>
      <c r="AJ7" s="450"/>
      <c r="AK7" s="451"/>
      <c r="AL7" s="452"/>
      <c r="AM7" s="452"/>
      <c r="AN7" s="452"/>
      <c r="AO7" s="450"/>
    </row>
    <row r="8" spans="1:42" x14ac:dyDescent="0.25">
      <c r="A8" t="s">
        <v>9</v>
      </c>
      <c r="B8" s="1">
        <f>Sask!B5</f>
        <v>46</v>
      </c>
      <c r="C8" s="10">
        <f>Sask!C5</f>
        <v>39</v>
      </c>
      <c r="D8" s="28" t="str">
        <f>Sask!D5</f>
        <v>?</v>
      </c>
      <c r="E8" s="28" t="str">
        <f>Sask!E5</f>
        <v>?</v>
      </c>
      <c r="F8" s="1" t="str">
        <f>Sask!F5</f>
        <v>?</v>
      </c>
      <c r="G8" s="22">
        <f>Sask!G5</f>
        <v>11</v>
      </c>
      <c r="H8" s="43" t="str">
        <f>Sask!H5</f>
        <v>?</v>
      </c>
      <c r="I8" s="42" t="str">
        <f>Sask!I5</f>
        <v>?</v>
      </c>
      <c r="J8" s="25" t="str">
        <f>Sask!J5</f>
        <v>?</v>
      </c>
      <c r="K8" s="18" t="str">
        <f>Sask!K5</f>
        <v>?</v>
      </c>
      <c r="L8" s="1" t="str">
        <f>Sask!L5</f>
        <v>?</v>
      </c>
      <c r="M8" s="43">
        <f>Sask!M5</f>
        <v>9</v>
      </c>
      <c r="N8" s="42" t="str">
        <f>Sask!N5</f>
        <v>?</v>
      </c>
      <c r="O8" s="1">
        <f>Sask!O5</f>
        <v>0</v>
      </c>
      <c r="P8" s="1">
        <f>Sask!P5</f>
        <v>8</v>
      </c>
      <c r="Q8" s="1" t="str">
        <f>Sask!Q5</f>
        <v>n/a</v>
      </c>
      <c r="R8" s="1" t="str">
        <f>Sask!R5</f>
        <v>n/a</v>
      </c>
      <c r="S8" s="124">
        <f>Sask!S5</f>
        <v>3</v>
      </c>
      <c r="T8" s="122">
        <f>Sask!T6</f>
        <v>0</v>
      </c>
      <c r="U8" s="34">
        <f>Sask!U5</f>
        <v>9.35</v>
      </c>
      <c r="V8" s="119">
        <f>Sask!V5</f>
        <v>1.65</v>
      </c>
      <c r="W8" s="120">
        <f>Sask!W5</f>
        <v>0</v>
      </c>
      <c r="X8" s="34">
        <f>Sask!X5</f>
        <v>6.0500000000000007</v>
      </c>
      <c r="Y8" s="45">
        <f>Sask!Y5</f>
        <v>4.95</v>
      </c>
      <c r="Z8" s="33">
        <f>Sask!Z5</f>
        <v>77</v>
      </c>
      <c r="AA8" s="449"/>
      <c r="AB8" s="449"/>
      <c r="AC8" s="449"/>
      <c r="AD8" s="449"/>
      <c r="AE8" s="449"/>
      <c r="AF8" s="449"/>
      <c r="AG8" s="449"/>
      <c r="AH8" s="449"/>
      <c r="AI8" s="449"/>
      <c r="AJ8" s="450"/>
      <c r="AK8" s="451"/>
      <c r="AL8" s="452"/>
      <c r="AM8" s="452"/>
      <c r="AN8" s="452"/>
      <c r="AO8" s="450"/>
    </row>
    <row r="9" spans="1:42" x14ac:dyDescent="0.25">
      <c r="A9" t="s">
        <v>10</v>
      </c>
      <c r="B9" s="1">
        <f>Man!B5</f>
        <v>96</v>
      </c>
      <c r="C9" s="10">
        <f>Man!C5</f>
        <v>68</v>
      </c>
      <c r="D9" s="28" t="str">
        <f>Man!D5</f>
        <v>?</v>
      </c>
      <c r="E9" s="28" t="str">
        <f>Man!E5</f>
        <v>?</v>
      </c>
      <c r="F9" s="1">
        <f>Man!F5</f>
        <v>20</v>
      </c>
      <c r="G9" s="22">
        <f>Man!G5</f>
        <v>21</v>
      </c>
      <c r="H9" s="43" t="str">
        <f>Man!H5</f>
        <v>?</v>
      </c>
      <c r="I9" s="42" t="str">
        <f>Man!I5</f>
        <v>?</v>
      </c>
      <c r="J9" s="25" t="str">
        <f>Man!J5</f>
        <v>?</v>
      </c>
      <c r="K9" s="18" t="str">
        <f>Man!K5</f>
        <v>?</v>
      </c>
      <c r="L9" s="1" t="str">
        <f>Man!L5</f>
        <v>?</v>
      </c>
      <c r="M9" s="43" t="str">
        <f>Man!M5</f>
        <v>?</v>
      </c>
      <c r="N9" s="42" t="str">
        <f>Man!N5</f>
        <v>?</v>
      </c>
      <c r="O9" s="1">
        <f>Man!O5</f>
        <v>7</v>
      </c>
      <c r="P9" s="1">
        <f>Man!P5</f>
        <v>13</v>
      </c>
      <c r="Q9" s="1" t="str">
        <f>Man!Q5</f>
        <v>n/a</v>
      </c>
      <c r="R9" s="1" t="str">
        <f>Man!R5</f>
        <v>n/a</v>
      </c>
      <c r="S9" s="124">
        <f>Man!S5</f>
        <v>1</v>
      </c>
      <c r="T9" s="122">
        <f>Man!T6</f>
        <v>0</v>
      </c>
      <c r="U9" s="34">
        <f>Man!U5</f>
        <v>15.12</v>
      </c>
      <c r="V9" s="119">
        <f>Man!V5</f>
        <v>5.8800000000000008</v>
      </c>
      <c r="W9" s="120">
        <f>Man!W5</f>
        <v>0</v>
      </c>
      <c r="X9" s="34">
        <f>Man!X5</f>
        <v>10.08</v>
      </c>
      <c r="Y9" s="45">
        <f>Man!Y5</f>
        <v>10.92</v>
      </c>
      <c r="Z9" s="33">
        <f>Man!Z5</f>
        <v>70</v>
      </c>
      <c r="AA9" s="449"/>
      <c r="AB9" s="449"/>
      <c r="AC9" s="449"/>
      <c r="AD9" s="449"/>
      <c r="AE9" s="449"/>
      <c r="AF9" s="449"/>
      <c r="AG9" s="449"/>
      <c r="AH9" s="449"/>
      <c r="AI9" s="449"/>
      <c r="AJ9" s="450"/>
      <c r="AK9" s="451"/>
      <c r="AL9" s="452"/>
      <c r="AM9" s="452"/>
      <c r="AN9" s="452"/>
      <c r="AO9" s="450"/>
    </row>
    <row r="10" spans="1:42" x14ac:dyDescent="0.25">
      <c r="A10" t="s">
        <v>11</v>
      </c>
      <c r="B10" s="1" t="str">
        <f>Ont!B5</f>
        <v>?</v>
      </c>
      <c r="C10" s="10" t="str">
        <f>Ont!C5</f>
        <v>?</v>
      </c>
      <c r="D10" s="28" t="str">
        <f>Ont!D5</f>
        <v>?</v>
      </c>
      <c r="E10" s="28" t="str">
        <f>Ont!E5</f>
        <v>?</v>
      </c>
      <c r="F10" s="1" t="str">
        <f>Ont!F5</f>
        <v>?</v>
      </c>
      <c r="G10" s="22">
        <f>Ont!G5</f>
        <v>189</v>
      </c>
      <c r="H10" s="43" t="str">
        <f>Ont!H5</f>
        <v>?</v>
      </c>
      <c r="I10" s="42" t="str">
        <f>Ont!I5</f>
        <v>?</v>
      </c>
      <c r="J10" s="25" t="str">
        <f>Ont!J5</f>
        <v>?</v>
      </c>
      <c r="K10" s="18" t="str">
        <f>Ont!K5</f>
        <v>?</v>
      </c>
      <c r="L10" s="1" t="str">
        <f>Ont!L5</f>
        <v>?</v>
      </c>
      <c r="M10" s="43" t="str">
        <f>Ont!M5</f>
        <v>?</v>
      </c>
      <c r="N10" s="42" t="str">
        <f>Ont!N5</f>
        <v>?</v>
      </c>
      <c r="O10" s="1">
        <f>Ont!O5</f>
        <v>65</v>
      </c>
      <c r="P10" s="1">
        <f>Ont!P5</f>
        <v>110</v>
      </c>
      <c r="Q10" s="1" t="str">
        <f>Ont!Q5</f>
        <v>n/a</v>
      </c>
      <c r="R10" s="1" t="str">
        <f>Ont!R5</f>
        <v>n/a</v>
      </c>
      <c r="S10" s="124">
        <f>Ont!S5</f>
        <v>14</v>
      </c>
      <c r="T10" s="122">
        <f>Ont!T6</f>
        <v>0</v>
      </c>
      <c r="U10" s="34">
        <f>Ont!U5</f>
        <v>141.75</v>
      </c>
      <c r="V10" s="119">
        <f>Ont!V5</f>
        <v>47.25</v>
      </c>
      <c r="W10" s="120">
        <f>Ont!W5</f>
        <v>0</v>
      </c>
      <c r="X10" s="34">
        <f>Ont!X5</f>
        <v>90.72</v>
      </c>
      <c r="Y10" s="45">
        <f>Ont!Y5</f>
        <v>98.28</v>
      </c>
      <c r="Z10" s="33">
        <f>Ont!Z5</f>
        <v>73.3</v>
      </c>
      <c r="AA10" s="449"/>
      <c r="AB10" s="449"/>
      <c r="AC10" s="449"/>
      <c r="AD10" s="449"/>
      <c r="AE10" s="449"/>
      <c r="AF10" s="449"/>
      <c r="AG10" s="449"/>
      <c r="AH10" s="449"/>
      <c r="AI10" s="449"/>
      <c r="AJ10" s="450"/>
      <c r="AK10" s="451"/>
      <c r="AL10" s="452"/>
      <c r="AM10" s="452"/>
      <c r="AN10" s="452"/>
      <c r="AO10" s="450"/>
    </row>
    <row r="11" spans="1:42" x14ac:dyDescent="0.25">
      <c r="A11" t="s">
        <v>0</v>
      </c>
      <c r="B11" s="1"/>
      <c r="C11" s="10"/>
      <c r="D11" s="28"/>
      <c r="E11" s="28"/>
      <c r="F11" s="1"/>
      <c r="G11" s="22"/>
      <c r="H11" s="43"/>
      <c r="I11" s="42"/>
      <c r="J11" s="25"/>
      <c r="K11" s="18"/>
      <c r="L11" s="1"/>
      <c r="M11" s="43"/>
      <c r="N11" s="42"/>
      <c r="O11" s="1"/>
      <c r="P11" s="1"/>
      <c r="Q11" s="1"/>
      <c r="R11" s="1"/>
      <c r="S11" s="124"/>
      <c r="T11" s="122"/>
      <c r="U11" s="32"/>
      <c r="V11" s="33"/>
      <c r="W11" s="17"/>
      <c r="X11" s="32"/>
      <c r="Y11" s="17"/>
      <c r="Z11" s="33"/>
      <c r="AA11" s="25"/>
      <c r="AB11" s="25"/>
      <c r="AC11" s="25"/>
      <c r="AD11" s="25"/>
      <c r="AE11" s="25"/>
      <c r="AF11" s="25"/>
      <c r="AG11" s="25"/>
      <c r="AH11" s="25"/>
      <c r="AI11" s="25"/>
      <c r="AJ11" s="18"/>
      <c r="AK11" s="1"/>
      <c r="AL11" s="1"/>
      <c r="AM11" s="1"/>
      <c r="AN11" s="1"/>
      <c r="AO11" s="10"/>
    </row>
    <row r="12" spans="1:42" ht="15.75" thickBot="1" x14ac:dyDescent="0.3">
      <c r="A12" s="168" t="s">
        <v>39</v>
      </c>
      <c r="B12" s="169" t="str">
        <f>Atlantic!B5</f>
        <v>?</v>
      </c>
      <c r="C12" s="170">
        <f>Atlantic!C5</f>
        <v>60</v>
      </c>
      <c r="D12" s="170" t="str">
        <f>Atlantic!D5</f>
        <v>?</v>
      </c>
      <c r="E12" s="170" t="str">
        <f>Atlantic!E5</f>
        <v>?</v>
      </c>
      <c r="F12" s="169" t="str">
        <f>Atlantic!F5</f>
        <v>?</v>
      </c>
      <c r="G12" s="170">
        <f>Atlantic!G5</f>
        <v>37</v>
      </c>
      <c r="H12" s="170" t="str">
        <f>Atlantic!H5</f>
        <v>?</v>
      </c>
      <c r="I12" s="170" t="str">
        <f>Atlantic!I5</f>
        <v>?</v>
      </c>
      <c r="J12" s="169" t="str">
        <f>Atlantic!J5</f>
        <v>?</v>
      </c>
      <c r="K12" s="170" t="str">
        <f>Atlantic!K5</f>
        <v>?</v>
      </c>
      <c r="L12" s="170" t="str">
        <f>Atlantic!L5</f>
        <v>?</v>
      </c>
      <c r="M12" s="169" t="str">
        <f>Atlantic!M5</f>
        <v>?</v>
      </c>
      <c r="N12" s="169" t="str">
        <f>Atlantic!N5</f>
        <v>?</v>
      </c>
      <c r="O12" s="170" t="str">
        <f>Atlantic!O5</f>
        <v>?</v>
      </c>
      <c r="P12" s="170" t="str">
        <f>Atlantic!P5</f>
        <v>?</v>
      </c>
      <c r="Q12" s="170" t="str">
        <f>Atlantic!Q5</f>
        <v>n/a</v>
      </c>
      <c r="R12" s="170" t="str">
        <f>Atlantic!R5</f>
        <v>n/a</v>
      </c>
      <c r="S12" s="170" t="str">
        <f>Atlantic!S5</f>
        <v>?</v>
      </c>
      <c r="T12" s="20">
        <v>10</v>
      </c>
      <c r="U12" s="192" t="str">
        <f>Atlantic!U5</f>
        <v>?</v>
      </c>
      <c r="V12" s="171" t="str">
        <f>Atlantic!V5</f>
        <v>?</v>
      </c>
      <c r="W12" s="171" t="str">
        <f>W13</f>
        <v>n/r</v>
      </c>
      <c r="X12" s="171" t="str">
        <f>Atlantic!X5</f>
        <v>?</v>
      </c>
      <c r="Y12" s="171" t="str">
        <f>Atlantic!Y5</f>
        <v>?</v>
      </c>
      <c r="Z12" s="171">
        <f>Atlantic!Z5</f>
        <v>72</v>
      </c>
      <c r="AA12" s="478" t="str">
        <f>Atlantic!AA5</f>
        <v>n/a</v>
      </c>
      <c r="AB12" s="479"/>
      <c r="AC12" s="479"/>
      <c r="AD12" s="479"/>
      <c r="AE12" s="479"/>
      <c r="AF12" s="479"/>
      <c r="AG12" s="479"/>
      <c r="AH12" s="479"/>
      <c r="AI12" s="479"/>
      <c r="AJ12" s="480"/>
      <c r="AK12" s="482" t="str">
        <f>Atlantic!AK5</f>
        <v>n/a</v>
      </c>
      <c r="AL12" s="479"/>
      <c r="AM12" s="479"/>
      <c r="AN12" s="479"/>
      <c r="AO12" s="480"/>
    </row>
    <row r="13" spans="1:42" ht="15" customHeight="1" x14ac:dyDescent="0.25">
      <c r="A13" s="167" t="s">
        <v>12</v>
      </c>
      <c r="B13" s="440" t="str">
        <f>Atlantic!B7</f>
        <v>n/r</v>
      </c>
      <c r="C13" s="410" t="str">
        <f>Atlantic!C7</f>
        <v>Suppressed</v>
      </c>
      <c r="D13" s="440" t="str">
        <f>Atlantic!D7</f>
        <v>n/r</v>
      </c>
      <c r="E13" s="440" t="str">
        <f>Atlantic!E7</f>
        <v>n/r</v>
      </c>
      <c r="F13" s="440" t="str">
        <f>Atlantic!F7</f>
        <v>n/r</v>
      </c>
      <c r="G13" s="410" t="str">
        <f>Atlantic!G7</f>
        <v>Suppressed</v>
      </c>
      <c r="H13" s="440" t="str">
        <f>Atlantic!H7</f>
        <v>n/r</v>
      </c>
      <c r="I13" s="440" t="str">
        <f>Atlantic!I7</f>
        <v>n/r</v>
      </c>
      <c r="J13" s="440" t="str">
        <f>Atlantic!J7</f>
        <v>n/r</v>
      </c>
      <c r="K13" s="440" t="str">
        <f>Atlantic!K7</f>
        <v>n/r</v>
      </c>
      <c r="L13" s="410" t="str">
        <f>Atlantic!L7</f>
        <v>n/r</v>
      </c>
      <c r="M13" s="440" t="str">
        <f>Atlantic!M7</f>
        <v>Suppressed</v>
      </c>
      <c r="N13" s="440" t="str">
        <f>Atlantic!N7</f>
        <v>n/r</v>
      </c>
      <c r="O13" s="160" t="str">
        <f>Atlantic!O7</f>
        <v>Suppressed</v>
      </c>
      <c r="P13" s="160" t="str">
        <f>Atlantic!P7</f>
        <v>Suppressed</v>
      </c>
      <c r="Q13" s="160" t="str">
        <f>Atlantic!Q7</f>
        <v>n/a</v>
      </c>
      <c r="R13" s="410" t="str">
        <f>Atlantic!R8</f>
        <v>n/a</v>
      </c>
      <c r="S13" s="160" t="str">
        <f>Atlantic!S7</f>
        <v>Suppressed</v>
      </c>
      <c r="T13" s="426" t="s">
        <v>35</v>
      </c>
      <c r="U13" s="193" t="str">
        <f>Atlantic!U7</f>
        <v>Suppressed</v>
      </c>
      <c r="V13" s="161" t="str">
        <f>Atlantic!V7</f>
        <v>Suppressed</v>
      </c>
      <c r="W13" s="453" t="s">
        <v>56</v>
      </c>
      <c r="X13" s="161" t="str">
        <f>Atlantic!X7</f>
        <v>Suppressed</v>
      </c>
      <c r="Y13" s="161" t="str">
        <f>Atlantic!Y7</f>
        <v>Suppressed</v>
      </c>
      <c r="Z13" s="443">
        <f>Atlantic!Z7</f>
        <v>72</v>
      </c>
      <c r="AA13" s="455" t="str">
        <f>Territories!AA7</f>
        <v>n/a</v>
      </c>
      <c r="AB13" s="430"/>
      <c r="AC13" s="430"/>
      <c r="AD13" s="430"/>
      <c r="AE13" s="430"/>
      <c r="AF13" s="430"/>
      <c r="AG13" s="430"/>
      <c r="AH13" s="430"/>
      <c r="AI13" s="430"/>
      <c r="AJ13" s="426"/>
      <c r="AK13" s="428" t="str">
        <f>Atlantic!AK7</f>
        <v>n/a</v>
      </c>
      <c r="AL13" s="430"/>
      <c r="AM13" s="430"/>
      <c r="AN13" s="430"/>
      <c r="AO13" s="426"/>
    </row>
    <row r="14" spans="1:42" x14ac:dyDescent="0.25">
      <c r="A14" s="162" t="s">
        <v>16</v>
      </c>
      <c r="B14" s="441"/>
      <c r="C14" s="445"/>
      <c r="D14" s="441"/>
      <c r="E14" s="441"/>
      <c r="F14" s="441"/>
      <c r="G14" s="445"/>
      <c r="H14" s="441"/>
      <c r="I14" s="441"/>
      <c r="J14" s="441"/>
      <c r="K14" s="441"/>
      <c r="L14" s="445"/>
      <c r="M14" s="441"/>
      <c r="N14" s="441"/>
      <c r="O14" s="445">
        <f>Atlantic!O8</f>
        <v>5</v>
      </c>
      <c r="P14" s="445">
        <f>Atlantic!P8</f>
        <v>23</v>
      </c>
      <c r="Q14" s="445" t="str">
        <f>Atlantic!Q8</f>
        <v>n/a</v>
      </c>
      <c r="R14" s="445"/>
      <c r="S14" s="445" t="str">
        <f>Atlantic!S8</f>
        <v>n/a</v>
      </c>
      <c r="T14" s="427"/>
      <c r="U14" s="446">
        <f>Atlantic!U8</f>
        <v>14.8</v>
      </c>
      <c r="V14" s="442">
        <f>Atlantic!V8</f>
        <v>22.2</v>
      </c>
      <c r="W14" s="454"/>
      <c r="X14" s="442">
        <f>Atlantic!X8</f>
        <v>25.16</v>
      </c>
      <c r="Y14" s="442">
        <f>Atlantic!Y8</f>
        <v>11.84</v>
      </c>
      <c r="Z14" s="444"/>
      <c r="AA14" s="456"/>
      <c r="AB14" s="431"/>
      <c r="AC14" s="431"/>
      <c r="AD14" s="431"/>
      <c r="AE14" s="431"/>
      <c r="AF14" s="431"/>
      <c r="AG14" s="431"/>
      <c r="AH14" s="431"/>
      <c r="AI14" s="431"/>
      <c r="AJ14" s="427"/>
      <c r="AK14" s="429"/>
      <c r="AL14" s="431"/>
      <c r="AM14" s="431"/>
      <c r="AN14" s="431"/>
      <c r="AO14" s="427"/>
    </row>
    <row r="15" spans="1:42" x14ac:dyDescent="0.25">
      <c r="A15" s="162" t="s">
        <v>13</v>
      </c>
      <c r="B15" s="441"/>
      <c r="C15" s="445"/>
      <c r="D15" s="441"/>
      <c r="E15" s="441"/>
      <c r="F15" s="441"/>
      <c r="G15" s="445"/>
      <c r="H15" s="441"/>
      <c r="I15" s="441"/>
      <c r="J15" s="441"/>
      <c r="K15" s="441"/>
      <c r="L15" s="445"/>
      <c r="M15" s="441"/>
      <c r="N15" s="441"/>
      <c r="O15" s="445"/>
      <c r="P15" s="445"/>
      <c r="Q15" s="445"/>
      <c r="R15" s="445"/>
      <c r="S15" s="445"/>
      <c r="T15" s="427"/>
      <c r="U15" s="446"/>
      <c r="V15" s="442"/>
      <c r="W15" s="454"/>
      <c r="X15" s="442"/>
      <c r="Y15" s="442"/>
      <c r="Z15" s="444"/>
      <c r="AA15" s="456"/>
      <c r="AB15" s="431"/>
      <c r="AC15" s="431"/>
      <c r="AD15" s="431"/>
      <c r="AE15" s="431"/>
      <c r="AF15" s="431"/>
      <c r="AG15" s="431"/>
      <c r="AH15" s="431"/>
      <c r="AI15" s="431"/>
      <c r="AJ15" s="427"/>
      <c r="AK15" s="429"/>
      <c r="AL15" s="431"/>
      <c r="AM15" s="431"/>
      <c r="AN15" s="431"/>
      <c r="AO15" s="427"/>
    </row>
    <row r="16" spans="1:42" x14ac:dyDescent="0.25">
      <c r="A16" s="162" t="s">
        <v>17</v>
      </c>
      <c r="B16" s="441"/>
      <c r="C16" s="445"/>
      <c r="D16" s="441"/>
      <c r="E16" s="441"/>
      <c r="F16" s="441"/>
      <c r="G16" s="445"/>
      <c r="H16" s="441"/>
      <c r="I16" s="441"/>
      <c r="J16" s="441"/>
      <c r="K16" s="441"/>
      <c r="L16" s="445"/>
      <c r="M16" s="441"/>
      <c r="N16" s="441"/>
      <c r="O16" s="445"/>
      <c r="P16" s="445"/>
      <c r="Q16" s="445"/>
      <c r="R16" s="445"/>
      <c r="S16" s="445"/>
      <c r="T16" s="459"/>
      <c r="U16" s="446"/>
      <c r="V16" s="442"/>
      <c r="W16" s="443"/>
      <c r="X16" s="442"/>
      <c r="Y16" s="442"/>
      <c r="Z16" s="444"/>
      <c r="AA16" s="457"/>
      <c r="AB16" s="458"/>
      <c r="AC16" s="458"/>
      <c r="AD16" s="458"/>
      <c r="AE16" s="458"/>
      <c r="AF16" s="458"/>
      <c r="AG16" s="458"/>
      <c r="AH16" s="458"/>
      <c r="AI16" s="458"/>
      <c r="AJ16" s="459"/>
      <c r="AK16" s="481"/>
      <c r="AL16" s="458"/>
      <c r="AM16" s="458"/>
      <c r="AN16" s="458"/>
      <c r="AO16" s="459"/>
    </row>
    <row r="17" spans="1:41" ht="15.75" thickBot="1" x14ac:dyDescent="0.3">
      <c r="A17" s="173" t="s">
        <v>40</v>
      </c>
      <c r="B17" s="174" t="str">
        <f>Territories!B5</f>
        <v>?</v>
      </c>
      <c r="C17" s="175" t="str">
        <f>Territories!C5</f>
        <v>?</v>
      </c>
      <c r="D17" s="175" t="str">
        <f>Territories!D5</f>
        <v>?</v>
      </c>
      <c r="E17" s="175" t="str">
        <f>Territories!E5</f>
        <v>?</v>
      </c>
      <c r="F17" s="175" t="str">
        <f>Territories!F5</f>
        <v>?</v>
      </c>
      <c r="G17" s="175" t="str">
        <f>Territories!G5</f>
        <v>?</v>
      </c>
      <c r="H17" s="175" t="str">
        <f>Territories!H5</f>
        <v>?</v>
      </c>
      <c r="I17" s="175" t="str">
        <f>Territories!I5</f>
        <v>?</v>
      </c>
      <c r="J17" s="175" t="str">
        <f>Territories!J5</f>
        <v>?</v>
      </c>
      <c r="K17" s="175" t="str">
        <f>Territories!K5</f>
        <v>?</v>
      </c>
      <c r="L17" s="175" t="str">
        <f>Territories!L5</f>
        <v>?</v>
      </c>
      <c r="M17" s="175" t="str">
        <f>Territories!M5</f>
        <v>?</v>
      </c>
      <c r="N17" s="175" t="str">
        <f>Territories!N5</f>
        <v>?</v>
      </c>
      <c r="O17" s="175" t="str">
        <f>Territories!O5</f>
        <v>?</v>
      </c>
      <c r="P17" s="175" t="str">
        <f>Territories!P5</f>
        <v>?</v>
      </c>
      <c r="Q17" s="175" t="str">
        <f>Territories!Q5</f>
        <v>?</v>
      </c>
      <c r="R17" s="175" t="str">
        <f>Territories!R5</f>
        <v>?</v>
      </c>
      <c r="S17" s="175" t="str">
        <f>Territories!S5</f>
        <v>?</v>
      </c>
      <c r="T17" s="196" t="s">
        <v>61</v>
      </c>
      <c r="U17" s="177" t="str">
        <f>Territories!U5</f>
        <v>?</v>
      </c>
      <c r="V17" s="176" t="str">
        <f>Territories!V5</f>
        <v>?</v>
      </c>
      <c r="W17" s="176" t="str">
        <f>W18</f>
        <v>n/r</v>
      </c>
      <c r="X17" s="176" t="str">
        <f>Territories!X5</f>
        <v>?</v>
      </c>
      <c r="Y17" s="176" t="str">
        <f>Territories!Y5</f>
        <v>?</v>
      </c>
      <c r="Z17" s="176" t="str">
        <f>Territories!Z5</f>
        <v>?</v>
      </c>
      <c r="AA17" s="466" t="str">
        <f>Territories!AA5</f>
        <v>n/a</v>
      </c>
      <c r="AB17" s="467"/>
      <c r="AC17" s="467"/>
      <c r="AD17" s="467"/>
      <c r="AE17" s="467"/>
      <c r="AF17" s="467"/>
      <c r="AG17" s="467"/>
      <c r="AH17" s="467"/>
      <c r="AI17" s="467"/>
      <c r="AJ17" s="468"/>
      <c r="AK17" s="471" t="str">
        <f>Territories!AK5</f>
        <v>n/a</v>
      </c>
      <c r="AL17" s="467"/>
      <c r="AM17" s="467"/>
      <c r="AN17" s="467"/>
      <c r="AO17" s="468"/>
    </row>
    <row r="18" spans="1:41" ht="15.75" customHeight="1" x14ac:dyDescent="0.25">
      <c r="A18" s="172" t="s">
        <v>14</v>
      </c>
      <c r="B18" s="447" t="str">
        <f>Territories!B7</f>
        <v>Suppressed</v>
      </c>
      <c r="C18" s="447" t="str">
        <f>Territories!C7</f>
        <v>Suppressed</v>
      </c>
      <c r="D18" s="447" t="str">
        <f>Territories!D7</f>
        <v>Suppressed</v>
      </c>
      <c r="E18" s="447" t="str">
        <f>Territories!E7</f>
        <v>Suppressed</v>
      </c>
      <c r="F18" s="447" t="str">
        <f>Territories!F7</f>
        <v>Suppressed</v>
      </c>
      <c r="G18" s="447" t="str">
        <f>Territories!G7</f>
        <v>Suppressed</v>
      </c>
      <c r="H18" s="447" t="str">
        <f>Territories!H7</f>
        <v>Suppressed</v>
      </c>
      <c r="I18" s="447" t="str">
        <f>Territories!I7</f>
        <v>Suppressed</v>
      </c>
      <c r="J18" s="447" t="str">
        <f>Territories!J7</f>
        <v>Suppressed</v>
      </c>
      <c r="K18" s="447" t="str">
        <f>Territories!K7</f>
        <v>Suppressed</v>
      </c>
      <c r="L18" s="447" t="str">
        <f>Territories!L7</f>
        <v>Suppressed</v>
      </c>
      <c r="M18" s="447" t="str">
        <f>Territories!M7</f>
        <v>Suppressed</v>
      </c>
      <c r="N18" s="447" t="str">
        <f>Territories!N7</f>
        <v>Suppressed</v>
      </c>
      <c r="O18" s="447" t="str">
        <f>Territories!O7</f>
        <v>Suppressed</v>
      </c>
      <c r="P18" s="447" t="str">
        <f>Territories!P7</f>
        <v>Suppressed</v>
      </c>
      <c r="Q18" s="447" t="str">
        <f>Territories!Q7</f>
        <v>Suppressed</v>
      </c>
      <c r="R18" s="447" t="str">
        <f>Territories!R7</f>
        <v>Suppressed</v>
      </c>
      <c r="S18" s="447" t="str">
        <f>Territories!S7</f>
        <v>Suppressed</v>
      </c>
      <c r="T18" s="483" t="s">
        <v>35</v>
      </c>
      <c r="U18" s="476" t="str">
        <f>Territories!U7</f>
        <v>Suppressed</v>
      </c>
      <c r="V18" s="474" t="str">
        <f>Territories!V7</f>
        <v>Suppressed</v>
      </c>
      <c r="W18" s="472" t="s">
        <v>56</v>
      </c>
      <c r="X18" s="474" t="str">
        <f>Territories!X7</f>
        <v>Suppressed</v>
      </c>
      <c r="Y18" s="474" t="str">
        <f>Territories!Y7</f>
        <v>Suppressed</v>
      </c>
      <c r="Z18" s="474" t="str">
        <f>Territories!Z7</f>
        <v>Suppressed</v>
      </c>
      <c r="AA18" s="460" t="str">
        <f>Territories!AA7</f>
        <v>n/a</v>
      </c>
      <c r="AB18" s="461"/>
      <c r="AC18" s="461"/>
      <c r="AD18" s="461"/>
      <c r="AE18" s="461"/>
      <c r="AF18" s="461"/>
      <c r="AG18" s="461"/>
      <c r="AH18" s="461"/>
      <c r="AI18" s="461"/>
      <c r="AJ18" s="462"/>
      <c r="AK18" s="469" t="str">
        <f>Territories!AK7</f>
        <v>n/a</v>
      </c>
      <c r="AL18" s="461"/>
      <c r="AM18" s="461"/>
      <c r="AN18" s="461"/>
      <c r="AO18" s="462"/>
    </row>
    <row r="19" spans="1:41" x14ac:dyDescent="0.25">
      <c r="A19" s="163" t="s">
        <v>15</v>
      </c>
      <c r="B19" s="448"/>
      <c r="C19" s="448"/>
      <c r="D19" s="448"/>
      <c r="E19" s="448"/>
      <c r="F19" s="448"/>
      <c r="G19" s="448"/>
      <c r="H19" s="448"/>
      <c r="I19" s="448"/>
      <c r="J19" s="448"/>
      <c r="K19" s="448"/>
      <c r="L19" s="448"/>
      <c r="M19" s="448"/>
      <c r="N19" s="448"/>
      <c r="O19" s="448"/>
      <c r="P19" s="448"/>
      <c r="Q19" s="448"/>
      <c r="R19" s="448"/>
      <c r="S19" s="448"/>
      <c r="T19" s="484"/>
      <c r="U19" s="477"/>
      <c r="V19" s="475"/>
      <c r="W19" s="473"/>
      <c r="X19" s="475"/>
      <c r="Y19" s="475"/>
      <c r="Z19" s="475"/>
      <c r="AA19" s="463"/>
      <c r="AB19" s="464"/>
      <c r="AC19" s="464"/>
      <c r="AD19" s="464"/>
      <c r="AE19" s="464"/>
      <c r="AF19" s="464"/>
      <c r="AG19" s="464"/>
      <c r="AH19" s="464"/>
      <c r="AI19" s="464"/>
      <c r="AJ19" s="465"/>
      <c r="AK19" s="470"/>
      <c r="AL19" s="464"/>
      <c r="AM19" s="464"/>
      <c r="AN19" s="464"/>
      <c r="AO19" s="465"/>
    </row>
    <row r="20" spans="1:41" x14ac:dyDescent="0.25">
      <c r="A20" s="164" t="s">
        <v>18</v>
      </c>
      <c r="B20" s="165" t="str">
        <f>Territories!B9</f>
        <v>Unknown</v>
      </c>
      <c r="C20" s="165" t="str">
        <f>Territories!C9</f>
        <v>Unknown</v>
      </c>
      <c r="D20" s="165" t="str">
        <f>Territories!D9</f>
        <v>Unknown</v>
      </c>
      <c r="E20" s="165" t="str">
        <f>Territories!E9</f>
        <v>Unknown</v>
      </c>
      <c r="F20" s="165" t="str">
        <f>Territories!F9</f>
        <v>Unknown</v>
      </c>
      <c r="G20" s="165" t="str">
        <f>Territories!G9</f>
        <v>n/a</v>
      </c>
      <c r="H20" s="165" t="str">
        <f>Territories!H9</f>
        <v>n/a</v>
      </c>
      <c r="I20" s="165" t="str">
        <f>Territories!I9</f>
        <v>n/a</v>
      </c>
      <c r="J20" s="165" t="str">
        <f>Territories!J9</f>
        <v>n/a</v>
      </c>
      <c r="K20" s="165" t="str">
        <f>Territories!K9</f>
        <v>n/a</v>
      </c>
      <c r="L20" s="165" t="str">
        <f>Territories!L9</f>
        <v>n/a</v>
      </c>
      <c r="M20" s="165" t="str">
        <f>Territories!M9</f>
        <v>n/a</v>
      </c>
      <c r="N20" s="165" t="str">
        <f>Territories!N9</f>
        <v>n/a</v>
      </c>
      <c r="O20" s="165" t="str">
        <f>Territories!O9</f>
        <v>n/a</v>
      </c>
      <c r="P20" s="165" t="str">
        <f>Territories!P9</f>
        <v>n/a</v>
      </c>
      <c r="Q20" s="165" t="str">
        <f>Territories!Q9</f>
        <v>n/a</v>
      </c>
      <c r="R20" s="165" t="str">
        <f>Territories!R9</f>
        <v>n/a</v>
      </c>
      <c r="S20" s="165" t="str">
        <f>Territories!S9</f>
        <v>n/a</v>
      </c>
      <c r="T20" s="197" t="s">
        <v>26</v>
      </c>
      <c r="U20" s="194" t="str">
        <f>Territories!U9</f>
        <v>n/a</v>
      </c>
      <c r="V20" s="166" t="str">
        <f>Territories!V9</f>
        <v>n/a</v>
      </c>
      <c r="W20" s="473"/>
      <c r="X20" s="166" t="str">
        <f>Territories!X9</f>
        <v>n/a</v>
      </c>
      <c r="Y20" s="166" t="str">
        <f>Territories!Y9</f>
        <v>n/a</v>
      </c>
      <c r="Z20" s="166" t="str">
        <f>Territories!Z9</f>
        <v>n/a</v>
      </c>
      <c r="AA20" s="463"/>
      <c r="AB20" s="464"/>
      <c r="AC20" s="464"/>
      <c r="AD20" s="464"/>
      <c r="AE20" s="464"/>
      <c r="AF20" s="464"/>
      <c r="AG20" s="464"/>
      <c r="AH20" s="464"/>
      <c r="AI20" s="464"/>
      <c r="AJ20" s="465"/>
      <c r="AK20" s="470"/>
      <c r="AL20" s="464"/>
      <c r="AM20" s="464"/>
      <c r="AN20" s="464"/>
      <c r="AO20" s="465"/>
    </row>
    <row r="21" spans="1:41" x14ac:dyDescent="0.25">
      <c r="B21" s="1"/>
      <c r="C21" s="10"/>
      <c r="D21" s="28"/>
      <c r="E21" s="28"/>
      <c r="F21" s="1"/>
      <c r="G21" s="22"/>
      <c r="H21" s="43"/>
      <c r="I21" s="42"/>
      <c r="J21" s="25"/>
      <c r="K21" s="18"/>
      <c r="L21" s="1"/>
      <c r="M21" s="43"/>
      <c r="N21" s="42"/>
      <c r="O21" s="1"/>
      <c r="P21" s="1"/>
      <c r="Q21" s="1"/>
      <c r="R21" s="1"/>
      <c r="S21" s="124"/>
      <c r="T21" s="122"/>
      <c r="U21" s="49"/>
      <c r="V21" s="96"/>
      <c r="W21" s="51"/>
      <c r="X21" s="49"/>
      <c r="Y21" s="51"/>
      <c r="Z21" s="25"/>
      <c r="AA21" s="25"/>
      <c r="AB21" s="25"/>
      <c r="AC21" s="25"/>
      <c r="AD21" s="25"/>
      <c r="AE21" s="25"/>
      <c r="AF21" s="25"/>
      <c r="AG21" s="25"/>
      <c r="AH21" s="25"/>
      <c r="AI21" s="25"/>
      <c r="AJ21" s="18"/>
      <c r="AK21" s="1"/>
      <c r="AL21" s="1"/>
      <c r="AM21" s="1"/>
      <c r="AN21" s="1"/>
      <c r="AO21" s="10"/>
    </row>
    <row r="22" spans="1:41" x14ac:dyDescent="0.25">
      <c r="A22" s="205" t="s">
        <v>83</v>
      </c>
      <c r="B22" s="118"/>
      <c r="C22" s="122"/>
      <c r="D22" s="124"/>
      <c r="E22" s="124"/>
      <c r="F22" s="1"/>
      <c r="G22" s="22"/>
      <c r="H22" s="43"/>
      <c r="I22" s="42"/>
      <c r="J22" s="25"/>
      <c r="K22" s="18"/>
      <c r="L22" s="1"/>
      <c r="M22" s="43"/>
      <c r="N22" s="42"/>
      <c r="O22" s="1"/>
      <c r="P22" s="1"/>
      <c r="Q22" s="1"/>
      <c r="R22" s="1"/>
      <c r="S22" s="124"/>
      <c r="T22" s="122"/>
      <c r="U22" s="49"/>
      <c r="V22" s="96"/>
      <c r="W22" s="51"/>
      <c r="X22" s="49"/>
      <c r="Y22" s="51"/>
      <c r="Z22" s="25"/>
      <c r="AA22" s="25"/>
      <c r="AB22" s="25"/>
      <c r="AC22" s="25"/>
      <c r="AD22" s="25"/>
      <c r="AE22" s="25"/>
      <c r="AF22" s="25"/>
      <c r="AG22" s="25"/>
      <c r="AH22" s="25"/>
      <c r="AI22" s="25"/>
      <c r="AJ22" s="18"/>
      <c r="AK22" s="1"/>
      <c r="AL22" s="1"/>
      <c r="AM22" s="1"/>
      <c r="AN22" s="1"/>
      <c r="AO22" s="10"/>
    </row>
    <row r="23" spans="1:41" x14ac:dyDescent="0.25">
      <c r="A23" s="401" t="s">
        <v>102</v>
      </c>
      <c r="B23" s="401"/>
      <c r="C23" s="401"/>
      <c r="D23" s="401"/>
      <c r="E23" s="401"/>
      <c r="F23" s="1"/>
      <c r="G23" s="22"/>
      <c r="H23" s="43"/>
      <c r="I23" s="42"/>
      <c r="J23" s="25"/>
      <c r="K23" s="18"/>
      <c r="L23" s="1"/>
      <c r="M23" s="43"/>
      <c r="N23" s="42"/>
      <c r="O23" s="1"/>
      <c r="P23" s="1"/>
      <c r="Q23" s="1"/>
      <c r="R23" s="1"/>
      <c r="S23" s="124"/>
      <c r="T23" s="122"/>
      <c r="U23" s="49"/>
      <c r="V23" s="96"/>
      <c r="W23" s="51"/>
      <c r="X23" s="49"/>
      <c r="Y23" s="51"/>
      <c r="Z23" s="25"/>
      <c r="AA23" s="25"/>
      <c r="AB23" s="25"/>
      <c r="AC23" s="25"/>
      <c r="AD23" s="25"/>
      <c r="AE23" s="25"/>
      <c r="AF23" s="25"/>
      <c r="AG23" s="25"/>
      <c r="AH23" s="25"/>
      <c r="AI23" s="25"/>
      <c r="AJ23" s="18"/>
      <c r="AK23" s="1"/>
      <c r="AL23" s="1"/>
      <c r="AM23" s="1"/>
      <c r="AN23" s="1"/>
      <c r="AO23" s="10"/>
    </row>
    <row r="24" spans="1:41" x14ac:dyDescent="0.25">
      <c r="A24" s="401" t="s">
        <v>103</v>
      </c>
      <c r="B24" s="401"/>
      <c r="C24" s="401"/>
      <c r="D24" s="401"/>
      <c r="E24" s="124"/>
      <c r="F24" s="1"/>
      <c r="G24" s="22"/>
      <c r="H24" s="43"/>
      <c r="I24" s="42"/>
      <c r="J24" s="25"/>
      <c r="K24" s="18"/>
      <c r="L24" s="1"/>
      <c r="M24" s="43"/>
      <c r="N24" s="42"/>
      <c r="O24" s="1"/>
      <c r="P24" s="1"/>
      <c r="Q24" s="1"/>
      <c r="R24" s="1"/>
      <c r="S24" s="124"/>
      <c r="T24" s="122"/>
      <c r="U24" s="49"/>
      <c r="V24" s="96"/>
      <c r="W24" s="51"/>
      <c r="X24" s="49"/>
      <c r="Y24" s="51"/>
      <c r="Z24" s="25"/>
      <c r="AA24" s="25"/>
      <c r="AB24" s="25"/>
      <c r="AC24" s="25"/>
      <c r="AD24" s="25"/>
      <c r="AE24" s="25"/>
      <c r="AF24" s="25"/>
      <c r="AG24" s="25"/>
      <c r="AH24" s="25"/>
      <c r="AI24" s="25"/>
      <c r="AJ24" s="18"/>
      <c r="AK24" s="1"/>
      <c r="AL24" s="1"/>
      <c r="AM24" s="1"/>
      <c r="AN24" s="1"/>
      <c r="AO24" s="10"/>
    </row>
    <row r="25" spans="1:41" x14ac:dyDescent="0.25">
      <c r="A25" s="401" t="s">
        <v>104</v>
      </c>
      <c r="B25" s="401"/>
      <c r="C25" s="401"/>
      <c r="D25" s="401"/>
      <c r="E25" s="124"/>
      <c r="F25" s="1"/>
      <c r="G25" s="22"/>
      <c r="H25" s="43"/>
      <c r="I25" s="42"/>
      <c r="J25" s="25"/>
      <c r="K25" s="18"/>
      <c r="L25" s="1"/>
      <c r="M25" s="43"/>
      <c r="N25" s="42"/>
      <c r="O25" s="1"/>
      <c r="P25" s="1"/>
      <c r="Q25" s="1"/>
      <c r="R25" s="1"/>
      <c r="S25" s="124"/>
      <c r="T25" s="122"/>
      <c r="U25" s="49"/>
      <c r="V25" s="96"/>
      <c r="W25" s="51"/>
      <c r="X25" s="49"/>
      <c r="Y25" s="51"/>
      <c r="Z25" s="25"/>
      <c r="AA25" s="25"/>
      <c r="AB25" s="25"/>
      <c r="AC25" s="25"/>
      <c r="AD25" s="25"/>
      <c r="AE25" s="25"/>
      <c r="AF25" s="25"/>
      <c r="AG25" s="25"/>
      <c r="AH25" s="25"/>
      <c r="AI25" s="25"/>
      <c r="AJ25" s="18"/>
      <c r="AK25" s="1"/>
      <c r="AL25" s="1"/>
      <c r="AM25" s="1"/>
      <c r="AN25" s="1"/>
      <c r="AO25" s="10"/>
    </row>
    <row r="26" spans="1:41" x14ac:dyDescent="0.25">
      <c r="B26" s="1"/>
      <c r="C26" s="10"/>
      <c r="D26" s="28"/>
      <c r="E26" s="28"/>
      <c r="F26" s="1"/>
      <c r="G26" s="22"/>
      <c r="H26" s="43"/>
      <c r="I26" s="42"/>
      <c r="J26" s="25"/>
      <c r="K26" s="18"/>
      <c r="L26" s="1"/>
      <c r="M26" s="43"/>
      <c r="N26" s="42"/>
      <c r="O26" s="1"/>
      <c r="P26" s="1"/>
      <c r="Q26" s="1"/>
      <c r="R26" s="1"/>
      <c r="S26" s="124"/>
      <c r="T26" s="122"/>
      <c r="U26" s="49"/>
      <c r="V26" s="96"/>
      <c r="W26" s="51"/>
      <c r="X26" s="49"/>
      <c r="Y26" s="51"/>
      <c r="Z26" s="25"/>
      <c r="AA26" s="25"/>
      <c r="AB26" s="25"/>
      <c r="AC26" s="25"/>
      <c r="AD26" s="25"/>
      <c r="AE26" s="25"/>
      <c r="AF26" s="25"/>
      <c r="AG26" s="25"/>
      <c r="AH26" s="25"/>
      <c r="AI26" s="25"/>
      <c r="AJ26" s="18"/>
      <c r="AK26" s="1"/>
      <c r="AL26" s="1"/>
      <c r="AM26" s="1"/>
      <c r="AN26" s="1"/>
      <c r="AO26" s="10"/>
    </row>
    <row r="27" spans="1:41" x14ac:dyDescent="0.25">
      <c r="B27" s="1"/>
      <c r="C27" s="10"/>
      <c r="D27" s="28"/>
      <c r="E27" s="28"/>
      <c r="F27" s="1"/>
      <c r="G27" s="22"/>
      <c r="H27" s="43"/>
      <c r="I27" s="42"/>
      <c r="J27" s="25"/>
      <c r="K27" s="18"/>
      <c r="L27" s="1"/>
      <c r="M27" s="43"/>
      <c r="N27" s="42"/>
      <c r="O27" s="1"/>
      <c r="P27" s="1"/>
      <c r="Q27" s="1"/>
      <c r="R27" s="1"/>
      <c r="S27" s="124"/>
      <c r="T27" s="122"/>
      <c r="U27" s="49"/>
      <c r="V27" s="96"/>
      <c r="W27" s="51"/>
      <c r="X27" s="49"/>
      <c r="Y27" s="51"/>
      <c r="Z27" s="25"/>
      <c r="AA27" s="25"/>
      <c r="AB27" s="25"/>
      <c r="AC27" s="25"/>
      <c r="AD27" s="25"/>
      <c r="AE27" s="25"/>
      <c r="AF27" s="25"/>
      <c r="AG27" s="25"/>
      <c r="AH27" s="25"/>
      <c r="AI27" s="25"/>
      <c r="AJ27" s="18"/>
      <c r="AK27" s="1"/>
      <c r="AL27" s="1"/>
      <c r="AM27" s="1"/>
      <c r="AN27" s="1"/>
      <c r="AO27" s="10"/>
    </row>
    <row r="28" spans="1:41" x14ac:dyDescent="0.25">
      <c r="B28" s="1"/>
      <c r="C28" s="10"/>
      <c r="D28" s="28"/>
      <c r="E28" s="28"/>
      <c r="F28" s="1"/>
      <c r="G28" s="22"/>
      <c r="H28" s="43"/>
      <c r="I28" s="42"/>
      <c r="J28" s="25"/>
      <c r="K28" s="18"/>
      <c r="L28" s="1"/>
      <c r="M28" s="43"/>
      <c r="N28" s="42"/>
      <c r="O28" s="1"/>
      <c r="P28" s="1"/>
      <c r="Q28" s="1"/>
      <c r="R28" s="1"/>
      <c r="S28" s="124"/>
      <c r="T28" s="122"/>
      <c r="U28" s="49"/>
      <c r="V28" s="96"/>
      <c r="W28" s="51"/>
      <c r="X28" s="49"/>
      <c r="Y28" s="51"/>
      <c r="Z28" s="25"/>
      <c r="AA28" s="25"/>
      <c r="AB28" s="25"/>
      <c r="AC28" s="25"/>
      <c r="AD28" s="25"/>
      <c r="AE28" s="25"/>
      <c r="AF28" s="25"/>
      <c r="AG28" s="25"/>
      <c r="AH28" s="25"/>
      <c r="AI28" s="25"/>
      <c r="AJ28" s="18"/>
      <c r="AK28" s="1"/>
      <c r="AL28" s="1"/>
      <c r="AM28" s="1"/>
      <c r="AN28" s="1"/>
      <c r="AO28" s="10"/>
    </row>
    <row r="29" spans="1:41" x14ac:dyDescent="0.25">
      <c r="B29" s="1"/>
      <c r="C29" s="10"/>
      <c r="D29" s="28"/>
      <c r="E29" s="28"/>
      <c r="F29" s="1"/>
      <c r="G29" s="22"/>
      <c r="H29" s="43"/>
      <c r="I29" s="42"/>
      <c r="J29" s="25"/>
      <c r="K29" s="18"/>
      <c r="L29" s="1"/>
      <c r="M29" s="43"/>
      <c r="N29" s="42"/>
      <c r="O29" s="1"/>
      <c r="P29" s="1"/>
      <c r="Q29" s="1"/>
      <c r="R29" s="1"/>
      <c r="S29" s="124"/>
      <c r="T29" s="122"/>
      <c r="U29" s="49"/>
      <c r="V29" s="96"/>
      <c r="W29" s="51"/>
      <c r="X29" s="49"/>
      <c r="Y29" s="51"/>
      <c r="Z29" s="25"/>
      <c r="AA29" s="25"/>
      <c r="AB29" s="25"/>
      <c r="AC29" s="25"/>
      <c r="AD29" s="25"/>
      <c r="AE29" s="25"/>
      <c r="AF29" s="25"/>
      <c r="AG29" s="25"/>
      <c r="AH29" s="25"/>
      <c r="AI29" s="25"/>
      <c r="AJ29" s="18"/>
      <c r="AK29" s="1"/>
      <c r="AL29" s="1"/>
      <c r="AM29" s="1"/>
      <c r="AN29" s="1"/>
      <c r="AO29" s="10"/>
    </row>
    <row r="30" spans="1:41" x14ac:dyDescent="0.25">
      <c r="B30" s="1"/>
      <c r="C30" s="10"/>
      <c r="D30" s="28"/>
      <c r="E30" s="28"/>
      <c r="F30" s="1"/>
      <c r="G30" s="22"/>
      <c r="H30" s="43"/>
      <c r="I30" s="42"/>
      <c r="J30" s="25"/>
      <c r="K30" s="18"/>
      <c r="L30" s="1"/>
      <c r="M30" s="43"/>
      <c r="N30" s="42"/>
      <c r="O30" s="1"/>
      <c r="P30" s="1"/>
      <c r="Q30" s="1"/>
      <c r="R30" s="1"/>
      <c r="S30" s="124"/>
      <c r="T30" s="122"/>
      <c r="U30" s="49"/>
      <c r="V30" s="96"/>
      <c r="W30" s="51"/>
      <c r="X30" s="49"/>
      <c r="Y30" s="51"/>
      <c r="Z30" s="25"/>
      <c r="AA30" s="25"/>
      <c r="AB30" s="25"/>
      <c r="AC30" s="25"/>
      <c r="AD30" s="25"/>
      <c r="AE30" s="25"/>
      <c r="AF30" s="25"/>
      <c r="AG30" s="25"/>
      <c r="AH30" s="25"/>
      <c r="AI30" s="25"/>
      <c r="AJ30" s="18"/>
      <c r="AK30" s="1"/>
      <c r="AL30" s="1"/>
      <c r="AM30" s="1"/>
      <c r="AN30" s="1"/>
      <c r="AO30" s="10"/>
    </row>
    <row r="31" spans="1:41" x14ac:dyDescent="0.25">
      <c r="B31" s="1"/>
      <c r="C31" s="10"/>
      <c r="D31" s="28"/>
      <c r="E31" s="28"/>
      <c r="F31" s="1"/>
      <c r="G31" s="22"/>
      <c r="H31" s="43"/>
      <c r="I31" s="42"/>
      <c r="J31" s="25"/>
      <c r="K31" s="18"/>
      <c r="L31" s="1"/>
      <c r="M31" s="43"/>
      <c r="N31" s="42"/>
      <c r="O31" s="1"/>
      <c r="P31" s="1"/>
      <c r="Q31" s="1"/>
      <c r="R31" s="1"/>
      <c r="S31" s="124"/>
      <c r="T31" s="122"/>
      <c r="U31" s="49"/>
      <c r="V31" s="96"/>
      <c r="W31" s="51"/>
      <c r="X31" s="49"/>
      <c r="Y31" s="51"/>
      <c r="Z31" s="25"/>
      <c r="AA31" s="25"/>
      <c r="AB31" s="25"/>
      <c r="AC31" s="25"/>
      <c r="AD31" s="25"/>
      <c r="AE31" s="25"/>
      <c r="AF31" s="25"/>
      <c r="AG31" s="25"/>
      <c r="AH31" s="25"/>
      <c r="AI31" s="25"/>
      <c r="AJ31" s="18"/>
      <c r="AK31" s="1"/>
      <c r="AL31" s="1"/>
      <c r="AM31" s="1"/>
      <c r="AN31" s="1"/>
      <c r="AO31" s="10"/>
    </row>
    <row r="32" spans="1:41" x14ac:dyDescent="0.25">
      <c r="B32" s="1"/>
      <c r="C32" s="10"/>
      <c r="D32" s="28"/>
      <c r="E32" s="28"/>
      <c r="F32" s="1"/>
      <c r="G32" s="22"/>
      <c r="H32" s="43"/>
      <c r="I32" s="42"/>
      <c r="J32" s="25"/>
      <c r="K32" s="18"/>
      <c r="L32" s="1"/>
      <c r="M32" s="43"/>
      <c r="N32" s="42"/>
      <c r="O32" s="1"/>
      <c r="P32" s="1"/>
      <c r="Q32" s="1"/>
      <c r="R32" s="1"/>
      <c r="S32" s="124"/>
      <c r="T32" s="122"/>
      <c r="U32" s="49"/>
      <c r="V32" s="96"/>
      <c r="W32" s="51"/>
      <c r="X32" s="49"/>
      <c r="Y32" s="51"/>
      <c r="Z32" s="25"/>
      <c r="AA32" s="25"/>
      <c r="AB32" s="25"/>
      <c r="AC32" s="25"/>
      <c r="AD32" s="25"/>
      <c r="AE32" s="25"/>
      <c r="AF32" s="25"/>
      <c r="AG32" s="25"/>
      <c r="AH32" s="25"/>
      <c r="AI32" s="25"/>
      <c r="AJ32" s="18"/>
      <c r="AK32" s="1"/>
      <c r="AL32" s="1"/>
      <c r="AM32" s="1"/>
      <c r="AN32" s="1"/>
      <c r="AO32" s="10"/>
    </row>
    <row r="33" spans="2:41" x14ac:dyDescent="0.25">
      <c r="B33" s="1"/>
      <c r="C33" s="10"/>
      <c r="D33" s="28"/>
      <c r="E33" s="28"/>
      <c r="F33" s="1"/>
      <c r="G33" s="22"/>
      <c r="H33" s="43"/>
      <c r="I33" s="42"/>
      <c r="J33" s="25"/>
      <c r="K33" s="18"/>
      <c r="L33" s="1"/>
      <c r="M33" s="43"/>
      <c r="N33" s="42"/>
      <c r="O33" s="1"/>
      <c r="P33" s="1"/>
      <c r="Q33" s="1"/>
      <c r="R33" s="1"/>
      <c r="S33" s="124"/>
      <c r="T33" s="122"/>
      <c r="U33" s="49"/>
      <c r="V33" s="96"/>
      <c r="W33" s="51"/>
      <c r="X33" s="49"/>
      <c r="Y33" s="51"/>
      <c r="Z33" s="25"/>
      <c r="AA33" s="25"/>
      <c r="AB33" s="25"/>
      <c r="AC33" s="25"/>
      <c r="AD33" s="25"/>
      <c r="AE33" s="25"/>
      <c r="AF33" s="25"/>
      <c r="AG33" s="25"/>
      <c r="AH33" s="25"/>
      <c r="AI33" s="25"/>
      <c r="AJ33" s="18"/>
      <c r="AK33" s="1"/>
      <c r="AL33" s="1"/>
      <c r="AM33" s="1"/>
      <c r="AN33" s="1"/>
      <c r="AO33" s="10"/>
    </row>
    <row r="34" spans="2:41" x14ac:dyDescent="0.25">
      <c r="B34" s="1"/>
      <c r="C34" s="10"/>
      <c r="D34" s="28"/>
      <c r="E34" s="28"/>
      <c r="F34" s="1"/>
      <c r="G34" s="22"/>
      <c r="H34" s="43"/>
      <c r="I34" s="42"/>
      <c r="J34" s="25"/>
      <c r="K34" s="18"/>
      <c r="L34" s="1"/>
      <c r="M34" s="43"/>
      <c r="N34" s="42"/>
      <c r="O34" s="1"/>
      <c r="P34" s="1"/>
      <c r="Q34" s="1"/>
      <c r="R34" s="1"/>
      <c r="S34" s="124"/>
      <c r="T34" s="122"/>
      <c r="U34" s="49"/>
      <c r="V34" s="96"/>
      <c r="W34" s="51"/>
      <c r="X34" s="49"/>
      <c r="Y34" s="51"/>
      <c r="Z34" s="25"/>
      <c r="AA34" s="25"/>
      <c r="AB34" s="25"/>
      <c r="AC34" s="25"/>
      <c r="AD34" s="25"/>
      <c r="AE34" s="25"/>
      <c r="AF34" s="25"/>
      <c r="AG34" s="25"/>
      <c r="AH34" s="25"/>
      <c r="AI34" s="25"/>
      <c r="AJ34" s="18"/>
      <c r="AK34" s="1"/>
      <c r="AL34" s="1"/>
      <c r="AM34" s="1"/>
      <c r="AN34" s="1"/>
      <c r="AO34" s="10"/>
    </row>
    <row r="35" spans="2:41" x14ac:dyDescent="0.25">
      <c r="B35" s="1"/>
      <c r="C35" s="10"/>
      <c r="D35" s="28"/>
      <c r="E35" s="28"/>
      <c r="F35" s="1"/>
      <c r="G35" s="22"/>
      <c r="H35" s="43"/>
      <c r="I35" s="42"/>
      <c r="J35" s="25"/>
      <c r="K35" s="18"/>
      <c r="L35" s="1"/>
      <c r="M35" s="43"/>
      <c r="N35" s="42"/>
      <c r="O35" s="1"/>
      <c r="P35" s="1"/>
      <c r="Q35" s="1"/>
      <c r="R35" s="1"/>
      <c r="S35" s="124"/>
      <c r="T35" s="122"/>
      <c r="U35" s="49"/>
      <c r="V35" s="96"/>
      <c r="W35" s="51"/>
      <c r="X35" s="49"/>
      <c r="Y35" s="51"/>
      <c r="Z35" s="25"/>
      <c r="AA35" s="25"/>
      <c r="AB35" s="25"/>
      <c r="AC35" s="25"/>
      <c r="AD35" s="25"/>
      <c r="AE35" s="25"/>
      <c r="AF35" s="25"/>
      <c r="AG35" s="25"/>
      <c r="AH35" s="25"/>
      <c r="AI35" s="25"/>
      <c r="AJ35" s="18"/>
      <c r="AK35" s="1"/>
      <c r="AL35" s="1"/>
      <c r="AM35" s="1"/>
      <c r="AN35" s="1"/>
      <c r="AO35" s="10"/>
    </row>
    <row r="36" spans="2:41" x14ac:dyDescent="0.25">
      <c r="B36" s="1"/>
      <c r="C36" s="10"/>
      <c r="D36" s="28"/>
      <c r="E36" s="28"/>
      <c r="F36" s="1"/>
      <c r="G36" s="22"/>
      <c r="H36" s="43"/>
      <c r="I36" s="42"/>
      <c r="J36" s="25"/>
      <c r="K36" s="18"/>
      <c r="L36" s="1"/>
      <c r="M36" s="43"/>
      <c r="N36" s="42"/>
      <c r="O36" s="1"/>
      <c r="P36" s="1"/>
      <c r="Q36" s="1"/>
      <c r="R36" s="1"/>
      <c r="S36" s="124"/>
      <c r="T36" s="122"/>
      <c r="U36" s="49"/>
      <c r="V36" s="96"/>
      <c r="W36" s="51"/>
      <c r="X36" s="49"/>
      <c r="Y36" s="51"/>
      <c r="Z36" s="25"/>
      <c r="AA36" s="25"/>
      <c r="AB36" s="25"/>
      <c r="AC36" s="25"/>
      <c r="AD36" s="25"/>
      <c r="AE36" s="25"/>
      <c r="AF36" s="25"/>
      <c r="AG36" s="25"/>
      <c r="AH36" s="25"/>
      <c r="AI36" s="25"/>
      <c r="AJ36" s="18"/>
      <c r="AK36" s="1"/>
      <c r="AL36" s="1"/>
      <c r="AM36" s="1"/>
      <c r="AN36" s="1"/>
      <c r="AO36" s="10"/>
    </row>
    <row r="37" spans="2:41" x14ac:dyDescent="0.25">
      <c r="B37" s="1"/>
      <c r="C37" s="10"/>
      <c r="D37" s="28"/>
      <c r="E37" s="28"/>
      <c r="F37" s="1"/>
      <c r="G37" s="22"/>
      <c r="H37" s="43"/>
      <c r="I37" s="42"/>
      <c r="J37" s="25"/>
      <c r="K37" s="18"/>
      <c r="L37" s="1"/>
      <c r="M37" s="43"/>
      <c r="N37" s="42"/>
      <c r="O37" s="1"/>
      <c r="P37" s="1"/>
      <c r="Q37" s="1"/>
      <c r="R37" s="1"/>
      <c r="S37" s="124"/>
      <c r="T37" s="122"/>
      <c r="U37" s="49"/>
      <c r="V37" s="96"/>
      <c r="W37" s="51"/>
      <c r="X37" s="49"/>
      <c r="Y37" s="51"/>
      <c r="Z37" s="25"/>
      <c r="AA37" s="25"/>
      <c r="AB37" s="25"/>
      <c r="AC37" s="25"/>
      <c r="AD37" s="25"/>
      <c r="AE37" s="25"/>
      <c r="AF37" s="25"/>
      <c r="AG37" s="25"/>
      <c r="AH37" s="25"/>
      <c r="AI37" s="25"/>
      <c r="AJ37" s="18"/>
      <c r="AK37" s="1"/>
      <c r="AL37" s="1"/>
      <c r="AM37" s="1"/>
      <c r="AN37" s="1"/>
      <c r="AO37" s="10"/>
    </row>
    <row r="38" spans="2:41" x14ac:dyDescent="0.25">
      <c r="B38" s="1"/>
      <c r="C38" s="10"/>
      <c r="D38" s="28"/>
      <c r="E38" s="28"/>
      <c r="F38" s="1"/>
      <c r="G38" s="22"/>
      <c r="H38" s="43"/>
      <c r="I38" s="42"/>
      <c r="J38" s="25"/>
      <c r="K38" s="18"/>
      <c r="L38" s="1"/>
      <c r="M38" s="43"/>
      <c r="N38" s="42"/>
      <c r="O38" s="1"/>
      <c r="P38" s="1"/>
      <c r="Q38" s="1"/>
      <c r="R38" s="1"/>
      <c r="S38" s="124"/>
      <c r="T38" s="122"/>
      <c r="U38" s="49"/>
      <c r="V38" s="96"/>
      <c r="W38" s="51"/>
      <c r="X38" s="49"/>
      <c r="Y38" s="51"/>
      <c r="Z38" s="25"/>
      <c r="AA38" s="25"/>
      <c r="AB38" s="25"/>
      <c r="AC38" s="25"/>
      <c r="AD38" s="25"/>
      <c r="AE38" s="25"/>
      <c r="AF38" s="25"/>
      <c r="AG38" s="25"/>
      <c r="AH38" s="25"/>
      <c r="AI38" s="25"/>
      <c r="AJ38" s="18"/>
      <c r="AK38" s="1"/>
      <c r="AL38" s="1"/>
      <c r="AM38" s="1"/>
      <c r="AN38" s="1"/>
      <c r="AO38" s="10"/>
    </row>
    <row r="39" spans="2:41" x14ac:dyDescent="0.25">
      <c r="B39" s="1"/>
      <c r="C39" s="10"/>
      <c r="D39" s="28"/>
      <c r="E39" s="28"/>
      <c r="F39" s="1"/>
      <c r="G39" s="22"/>
      <c r="H39" s="43"/>
      <c r="I39" s="42"/>
      <c r="J39" s="25"/>
      <c r="K39" s="18"/>
      <c r="L39" s="1"/>
      <c r="M39" s="43"/>
      <c r="N39" s="42"/>
      <c r="O39" s="1"/>
      <c r="P39" s="1"/>
      <c r="Q39" s="1"/>
      <c r="R39" s="1"/>
      <c r="S39" s="124"/>
      <c r="T39" s="122"/>
      <c r="U39" s="49"/>
      <c r="V39" s="96"/>
      <c r="W39" s="51"/>
      <c r="X39" s="49"/>
      <c r="Y39" s="51"/>
      <c r="Z39" s="25"/>
      <c r="AA39" s="25"/>
      <c r="AB39" s="25"/>
      <c r="AC39" s="25"/>
      <c r="AD39" s="25"/>
      <c r="AE39" s="25"/>
      <c r="AF39" s="25"/>
      <c r="AG39" s="25"/>
      <c r="AH39" s="25"/>
      <c r="AI39" s="25"/>
      <c r="AJ39" s="18"/>
      <c r="AK39" s="1"/>
      <c r="AL39" s="1"/>
      <c r="AM39" s="1"/>
      <c r="AN39" s="1"/>
      <c r="AO39" s="10"/>
    </row>
    <row r="40" spans="2:41" x14ac:dyDescent="0.25">
      <c r="B40" s="1"/>
      <c r="C40" s="10"/>
      <c r="D40" s="28"/>
      <c r="E40" s="28"/>
      <c r="F40" s="1"/>
      <c r="G40" s="22"/>
      <c r="H40" s="43"/>
      <c r="I40" s="42"/>
      <c r="J40" s="25"/>
      <c r="K40" s="18"/>
      <c r="L40" s="1"/>
      <c r="M40" s="43"/>
      <c r="N40" s="42"/>
      <c r="O40" s="1"/>
      <c r="P40" s="1"/>
      <c r="Q40" s="1"/>
      <c r="R40" s="1"/>
      <c r="S40" s="124"/>
      <c r="T40" s="122"/>
      <c r="U40" s="49"/>
      <c r="V40" s="96"/>
      <c r="W40" s="51"/>
      <c r="X40" s="49"/>
      <c r="Y40" s="51"/>
      <c r="Z40" s="25"/>
      <c r="AA40" s="25"/>
      <c r="AB40" s="25"/>
      <c r="AC40" s="25"/>
      <c r="AD40" s="25"/>
      <c r="AE40" s="25"/>
      <c r="AF40" s="25"/>
      <c r="AG40" s="25"/>
      <c r="AH40" s="25"/>
      <c r="AI40" s="25"/>
      <c r="AJ40" s="18"/>
      <c r="AK40" s="1"/>
      <c r="AL40" s="1"/>
      <c r="AM40" s="1"/>
      <c r="AN40" s="1"/>
      <c r="AO40" s="10"/>
    </row>
    <row r="41" spans="2:41" x14ac:dyDescent="0.25">
      <c r="B41" s="1"/>
      <c r="C41" s="10"/>
      <c r="D41" s="28"/>
      <c r="E41" s="28"/>
      <c r="F41" s="1"/>
      <c r="G41" s="22"/>
      <c r="H41" s="43"/>
      <c r="I41" s="42"/>
      <c r="J41" s="25"/>
      <c r="K41" s="18"/>
      <c r="L41" s="1"/>
      <c r="M41" s="43"/>
      <c r="N41" s="42"/>
      <c r="O41" s="1"/>
      <c r="P41" s="1"/>
      <c r="Q41" s="1"/>
      <c r="R41" s="1"/>
      <c r="S41" s="124"/>
      <c r="T41" s="122"/>
      <c r="U41" s="49"/>
      <c r="V41" s="96"/>
      <c r="W41" s="51"/>
      <c r="X41" s="49"/>
      <c r="Y41" s="51"/>
      <c r="Z41" s="25"/>
      <c r="AA41" s="25"/>
      <c r="AB41" s="25"/>
      <c r="AC41" s="25"/>
      <c r="AD41" s="25"/>
      <c r="AE41" s="25"/>
      <c r="AF41" s="25"/>
      <c r="AG41" s="25"/>
      <c r="AH41" s="25"/>
      <c r="AI41" s="25"/>
      <c r="AJ41" s="18"/>
      <c r="AK41" s="1"/>
      <c r="AL41" s="1"/>
      <c r="AM41" s="1"/>
      <c r="AN41" s="1"/>
      <c r="AO41" s="10"/>
    </row>
    <row r="42" spans="2:41" x14ac:dyDescent="0.25">
      <c r="B42" s="1"/>
      <c r="C42" s="10"/>
      <c r="D42" s="28"/>
      <c r="E42" s="28"/>
      <c r="F42" s="1"/>
      <c r="G42" s="22"/>
      <c r="H42" s="43"/>
      <c r="I42" s="42"/>
      <c r="J42" s="25"/>
      <c r="K42" s="18"/>
      <c r="L42" s="1"/>
      <c r="M42" s="43"/>
      <c r="N42" s="42"/>
      <c r="O42" s="1"/>
      <c r="P42" s="1"/>
      <c r="Q42" s="1"/>
      <c r="R42" s="1"/>
      <c r="S42" s="124"/>
      <c r="T42" s="122"/>
      <c r="U42" s="49"/>
      <c r="V42" s="96"/>
      <c r="W42" s="51"/>
      <c r="X42" s="49"/>
      <c r="Y42" s="51"/>
      <c r="Z42" s="25"/>
      <c r="AA42" s="25"/>
      <c r="AB42" s="25"/>
      <c r="AC42" s="25"/>
      <c r="AD42" s="25"/>
      <c r="AE42" s="25"/>
      <c r="AF42" s="25"/>
      <c r="AG42" s="25"/>
      <c r="AH42" s="25"/>
      <c r="AI42" s="25"/>
      <c r="AJ42" s="18"/>
      <c r="AK42" s="1"/>
      <c r="AL42" s="1"/>
      <c r="AM42" s="1"/>
      <c r="AN42" s="1"/>
      <c r="AO42" s="10"/>
    </row>
    <row r="43" spans="2:41" x14ac:dyDescent="0.25">
      <c r="B43" s="1"/>
      <c r="C43" s="10"/>
      <c r="D43" s="28"/>
      <c r="E43" s="28"/>
      <c r="F43" s="1"/>
      <c r="G43" s="22"/>
      <c r="H43" s="43"/>
      <c r="I43" s="42"/>
      <c r="J43" s="25"/>
      <c r="K43" s="18"/>
      <c r="L43" s="1"/>
      <c r="M43" s="43"/>
      <c r="N43" s="42"/>
      <c r="O43" s="1"/>
      <c r="P43" s="1"/>
      <c r="Q43" s="1"/>
      <c r="R43" s="1"/>
      <c r="S43" s="124"/>
      <c r="T43" s="122"/>
      <c r="U43" s="49"/>
      <c r="V43" s="96"/>
      <c r="W43" s="51"/>
      <c r="X43" s="49"/>
      <c r="Y43" s="51"/>
      <c r="Z43" s="25"/>
      <c r="AA43" s="25"/>
      <c r="AB43" s="25"/>
      <c r="AC43" s="25"/>
      <c r="AD43" s="25"/>
      <c r="AE43" s="25"/>
      <c r="AF43" s="25"/>
      <c r="AG43" s="25"/>
      <c r="AH43" s="25"/>
      <c r="AI43" s="25"/>
      <c r="AJ43" s="18"/>
      <c r="AK43" s="1"/>
      <c r="AL43" s="1"/>
      <c r="AM43" s="1"/>
      <c r="AN43" s="1"/>
      <c r="AO43" s="10"/>
    </row>
    <row r="44" spans="2:41" x14ac:dyDescent="0.25">
      <c r="B44" s="1"/>
      <c r="C44" s="10"/>
      <c r="D44" s="28"/>
      <c r="E44" s="28"/>
      <c r="F44" s="1"/>
      <c r="G44" s="22"/>
      <c r="H44" s="43"/>
      <c r="I44" s="42"/>
      <c r="J44" s="25"/>
      <c r="K44" s="18"/>
      <c r="L44" s="1"/>
      <c r="M44" s="43"/>
      <c r="N44" s="42"/>
      <c r="O44" s="1"/>
      <c r="P44" s="1"/>
      <c r="Q44" s="1"/>
      <c r="R44" s="1"/>
      <c r="S44" s="124"/>
      <c r="T44" s="122"/>
      <c r="U44" s="49"/>
      <c r="V44" s="96"/>
      <c r="W44" s="51"/>
      <c r="X44" s="49"/>
      <c r="Y44" s="51"/>
      <c r="Z44" s="25"/>
      <c r="AA44" s="25"/>
      <c r="AB44" s="25"/>
      <c r="AC44" s="25"/>
      <c r="AD44" s="25"/>
      <c r="AE44" s="25"/>
      <c r="AF44" s="25"/>
      <c r="AG44" s="25"/>
      <c r="AH44" s="25"/>
      <c r="AI44" s="25"/>
      <c r="AJ44" s="18"/>
      <c r="AK44" s="1"/>
      <c r="AL44" s="1"/>
      <c r="AM44" s="1"/>
      <c r="AN44" s="1"/>
      <c r="AO44" s="10"/>
    </row>
    <row r="45" spans="2:41" x14ac:dyDescent="0.25">
      <c r="B45" s="1"/>
      <c r="C45" s="10"/>
      <c r="D45" s="28"/>
      <c r="E45" s="28"/>
      <c r="F45" s="1"/>
      <c r="G45" s="22"/>
      <c r="H45" s="43"/>
      <c r="I45" s="42"/>
      <c r="J45" s="25"/>
      <c r="K45" s="18"/>
      <c r="L45" s="1"/>
      <c r="M45" s="43"/>
      <c r="N45" s="42"/>
      <c r="O45" s="1"/>
      <c r="P45" s="1"/>
      <c r="Q45" s="1"/>
      <c r="R45" s="1"/>
      <c r="S45" s="124"/>
      <c r="T45" s="122"/>
      <c r="U45" s="49"/>
      <c r="V45" s="96"/>
      <c r="W45" s="51"/>
      <c r="X45" s="49"/>
      <c r="Y45" s="51"/>
      <c r="Z45" s="25"/>
      <c r="AA45" s="25"/>
      <c r="AB45" s="25"/>
      <c r="AC45" s="25"/>
      <c r="AD45" s="25"/>
      <c r="AE45" s="25"/>
      <c r="AF45" s="25"/>
      <c r="AG45" s="25"/>
      <c r="AH45" s="25"/>
      <c r="AI45" s="25"/>
      <c r="AJ45" s="18"/>
      <c r="AK45" s="1"/>
      <c r="AL45" s="1"/>
      <c r="AM45" s="1"/>
      <c r="AN45" s="1"/>
      <c r="AO45" s="10"/>
    </row>
    <row r="46" spans="2:41" x14ac:dyDescent="0.25">
      <c r="B46" s="1"/>
      <c r="C46" s="10"/>
      <c r="D46" s="28"/>
      <c r="E46" s="28"/>
      <c r="F46" s="1"/>
      <c r="G46" s="22"/>
      <c r="H46" s="43"/>
      <c r="I46" s="42"/>
      <c r="J46" s="25"/>
      <c r="K46" s="18"/>
      <c r="L46" s="1"/>
      <c r="M46" s="43"/>
      <c r="N46" s="42"/>
      <c r="O46" s="1"/>
      <c r="P46" s="1"/>
      <c r="Q46" s="1"/>
      <c r="R46" s="1"/>
      <c r="S46" s="124"/>
      <c r="T46" s="122"/>
      <c r="U46" s="49"/>
      <c r="V46" s="96"/>
      <c r="W46" s="51"/>
      <c r="X46" s="49"/>
      <c r="Y46" s="51"/>
      <c r="Z46" s="25"/>
      <c r="AA46" s="25"/>
      <c r="AB46" s="25"/>
      <c r="AC46" s="25"/>
      <c r="AD46" s="25"/>
      <c r="AE46" s="25"/>
      <c r="AF46" s="25"/>
      <c r="AG46" s="25"/>
      <c r="AH46" s="25"/>
      <c r="AI46" s="25"/>
      <c r="AJ46" s="18"/>
      <c r="AK46" s="1"/>
      <c r="AL46" s="1"/>
      <c r="AM46" s="1"/>
      <c r="AN46" s="1"/>
      <c r="AO46" s="10"/>
    </row>
    <row r="47" spans="2:41" x14ac:dyDescent="0.25">
      <c r="B47" s="1"/>
      <c r="C47" s="10"/>
      <c r="D47" s="28"/>
      <c r="E47" s="28"/>
      <c r="F47" s="1"/>
      <c r="G47" s="22"/>
      <c r="H47" s="43"/>
      <c r="I47" s="42"/>
      <c r="J47" s="25"/>
      <c r="K47" s="18"/>
      <c r="L47" s="1"/>
      <c r="M47" s="43"/>
      <c r="N47" s="42"/>
      <c r="O47" s="1"/>
      <c r="P47" s="1"/>
      <c r="Q47" s="1"/>
      <c r="R47" s="1"/>
      <c r="S47" s="124"/>
      <c r="T47" s="122"/>
      <c r="U47" s="49"/>
      <c r="V47" s="96"/>
      <c r="W47" s="51"/>
      <c r="X47" s="49"/>
      <c r="Y47" s="51"/>
      <c r="Z47" s="25"/>
      <c r="AA47" s="25"/>
      <c r="AB47" s="25"/>
      <c r="AC47" s="25"/>
      <c r="AD47" s="25"/>
      <c r="AE47" s="25"/>
      <c r="AF47" s="25"/>
      <c r="AG47" s="25"/>
      <c r="AH47" s="25"/>
      <c r="AI47" s="25"/>
      <c r="AJ47" s="18"/>
      <c r="AK47" s="1"/>
      <c r="AL47" s="1"/>
      <c r="AM47" s="1"/>
      <c r="AN47" s="1"/>
      <c r="AO47" s="10"/>
    </row>
    <row r="48" spans="2:41" x14ac:dyDescent="0.25">
      <c r="B48" s="1"/>
      <c r="C48" s="10"/>
      <c r="D48" s="28"/>
      <c r="E48" s="28"/>
      <c r="F48" s="1"/>
      <c r="G48" s="22"/>
      <c r="H48" s="43"/>
      <c r="I48" s="42"/>
      <c r="J48" s="25"/>
      <c r="K48" s="18"/>
      <c r="L48" s="1"/>
      <c r="M48" s="43"/>
      <c r="N48" s="42"/>
      <c r="O48" s="1"/>
      <c r="P48" s="1"/>
      <c r="Q48" s="1"/>
      <c r="R48" s="1"/>
      <c r="S48" s="124"/>
      <c r="T48" s="122"/>
      <c r="U48" s="49"/>
      <c r="V48" s="96"/>
      <c r="W48" s="51"/>
      <c r="X48" s="49"/>
      <c r="Y48" s="51"/>
      <c r="Z48" s="25"/>
      <c r="AA48" s="25"/>
      <c r="AB48" s="25"/>
      <c r="AC48" s="25"/>
      <c r="AD48" s="25"/>
      <c r="AE48" s="25"/>
      <c r="AF48" s="25"/>
      <c r="AG48" s="25"/>
      <c r="AH48" s="25"/>
      <c r="AI48" s="25"/>
      <c r="AJ48" s="18"/>
      <c r="AK48" s="1"/>
      <c r="AL48" s="1"/>
      <c r="AM48" s="1"/>
      <c r="AN48" s="1"/>
      <c r="AO48" s="10"/>
    </row>
    <row r="49" spans="2:41" x14ac:dyDescent="0.25">
      <c r="B49" s="1"/>
      <c r="C49" s="10"/>
      <c r="D49" s="28"/>
      <c r="E49" s="28"/>
      <c r="F49" s="1"/>
      <c r="G49" s="22"/>
      <c r="H49" s="43"/>
      <c r="I49" s="42"/>
      <c r="J49" s="25"/>
      <c r="K49" s="18"/>
      <c r="L49" s="1"/>
      <c r="M49" s="43"/>
      <c r="N49" s="42"/>
      <c r="O49" s="1"/>
      <c r="P49" s="1"/>
      <c r="Q49" s="1"/>
      <c r="R49" s="1"/>
      <c r="S49" s="124"/>
      <c r="T49" s="122"/>
      <c r="U49" s="49"/>
      <c r="V49" s="96"/>
      <c r="W49" s="51"/>
      <c r="X49" s="49"/>
      <c r="Y49" s="51"/>
      <c r="Z49" s="25"/>
      <c r="AA49" s="25"/>
      <c r="AB49" s="25"/>
      <c r="AC49" s="25"/>
      <c r="AD49" s="25"/>
      <c r="AE49" s="25"/>
      <c r="AF49" s="25"/>
      <c r="AG49" s="25"/>
      <c r="AH49" s="25"/>
      <c r="AI49" s="25"/>
      <c r="AJ49" s="18"/>
      <c r="AK49" s="1"/>
      <c r="AL49" s="1"/>
      <c r="AM49" s="1"/>
      <c r="AN49" s="1"/>
      <c r="AO49" s="10"/>
    </row>
    <row r="50" spans="2:41" x14ac:dyDescent="0.25">
      <c r="B50" s="1"/>
      <c r="C50" s="10"/>
      <c r="D50" s="28"/>
      <c r="E50" s="28"/>
      <c r="F50" s="1"/>
      <c r="G50" s="22"/>
      <c r="H50" s="43"/>
      <c r="I50" s="42"/>
      <c r="J50" s="25"/>
      <c r="K50" s="18"/>
      <c r="L50" s="1"/>
      <c r="M50" s="43"/>
      <c r="N50" s="42"/>
      <c r="O50" s="1"/>
      <c r="P50" s="1"/>
      <c r="Q50" s="1"/>
      <c r="R50" s="1"/>
      <c r="S50" s="124"/>
      <c r="T50" s="122"/>
      <c r="U50" s="49"/>
      <c r="V50" s="96"/>
      <c r="W50" s="51"/>
      <c r="X50" s="49"/>
      <c r="Y50" s="51"/>
      <c r="Z50" s="25"/>
      <c r="AA50" s="25"/>
      <c r="AB50" s="25"/>
      <c r="AC50" s="25"/>
      <c r="AD50" s="25"/>
      <c r="AE50" s="25"/>
      <c r="AF50" s="25"/>
      <c r="AG50" s="25"/>
      <c r="AH50" s="25"/>
      <c r="AI50" s="25"/>
      <c r="AJ50" s="18"/>
      <c r="AK50" s="1"/>
      <c r="AL50" s="1"/>
      <c r="AM50" s="1"/>
      <c r="AN50" s="1"/>
      <c r="AO50" s="10"/>
    </row>
    <row r="51" spans="2:41" x14ac:dyDescent="0.25">
      <c r="B51" s="1"/>
      <c r="C51" s="10"/>
      <c r="D51" s="28"/>
      <c r="E51" s="28"/>
      <c r="F51" s="1"/>
      <c r="G51" s="22"/>
      <c r="H51" s="43"/>
      <c r="I51" s="42"/>
      <c r="J51" s="25"/>
      <c r="K51" s="18"/>
      <c r="L51" s="1"/>
      <c r="M51" s="43"/>
      <c r="N51" s="42"/>
      <c r="O51" s="1"/>
      <c r="P51" s="1"/>
      <c r="Q51" s="1"/>
      <c r="R51" s="1"/>
      <c r="S51" s="124"/>
      <c r="T51" s="122"/>
      <c r="U51" s="49"/>
      <c r="V51" s="96"/>
      <c r="W51" s="51"/>
      <c r="X51" s="49"/>
      <c r="Y51" s="51"/>
      <c r="Z51" s="25"/>
      <c r="AA51" s="25"/>
      <c r="AB51" s="25"/>
      <c r="AC51" s="25"/>
      <c r="AD51" s="25"/>
      <c r="AE51" s="25"/>
      <c r="AF51" s="25"/>
      <c r="AG51" s="25"/>
      <c r="AH51" s="25"/>
      <c r="AI51" s="25"/>
      <c r="AJ51" s="18"/>
      <c r="AK51" s="1"/>
      <c r="AL51" s="1"/>
      <c r="AM51" s="1"/>
      <c r="AN51" s="1"/>
      <c r="AO51" s="10"/>
    </row>
    <row r="52" spans="2:41" x14ac:dyDescent="0.25">
      <c r="B52" s="1"/>
      <c r="C52" s="10"/>
      <c r="D52" s="28"/>
      <c r="E52" s="28"/>
      <c r="F52" s="1"/>
      <c r="G52" s="22"/>
      <c r="H52" s="43"/>
      <c r="I52" s="42"/>
      <c r="J52" s="25"/>
      <c r="K52" s="18"/>
      <c r="L52" s="1"/>
      <c r="M52" s="43"/>
      <c r="N52" s="42"/>
      <c r="O52" s="1"/>
      <c r="P52" s="1"/>
      <c r="Q52" s="1"/>
      <c r="R52" s="1"/>
      <c r="S52" s="124"/>
      <c r="T52" s="122"/>
      <c r="U52" s="49"/>
      <c r="V52" s="96"/>
      <c r="W52" s="51"/>
      <c r="X52" s="49"/>
      <c r="Y52" s="51"/>
      <c r="Z52" s="25"/>
      <c r="AA52" s="25"/>
      <c r="AB52" s="25"/>
      <c r="AC52" s="25"/>
      <c r="AD52" s="25"/>
      <c r="AE52" s="25"/>
      <c r="AF52" s="25"/>
      <c r="AG52" s="25"/>
      <c r="AH52" s="25"/>
      <c r="AI52" s="25"/>
      <c r="AJ52" s="18"/>
      <c r="AK52" s="1"/>
      <c r="AL52" s="1"/>
      <c r="AM52" s="1"/>
      <c r="AN52" s="1"/>
      <c r="AO52" s="10"/>
    </row>
    <row r="53" spans="2:41" x14ac:dyDescent="0.25">
      <c r="B53" s="1"/>
      <c r="C53" s="10"/>
      <c r="D53" s="28"/>
      <c r="E53" s="28"/>
      <c r="F53" s="1"/>
      <c r="G53" s="22"/>
      <c r="H53" s="43"/>
      <c r="I53" s="42"/>
      <c r="J53" s="25"/>
      <c r="K53" s="18"/>
      <c r="L53" s="1"/>
      <c r="M53" s="43"/>
      <c r="N53" s="42"/>
      <c r="O53" s="1"/>
      <c r="P53" s="1"/>
      <c r="Q53" s="1"/>
      <c r="R53" s="1"/>
      <c r="S53" s="124"/>
      <c r="T53" s="122"/>
      <c r="U53" s="49"/>
      <c r="V53" s="96"/>
      <c r="W53" s="51"/>
      <c r="X53" s="49"/>
      <c r="Y53" s="51"/>
      <c r="Z53" s="25"/>
      <c r="AA53" s="25"/>
      <c r="AB53" s="25"/>
      <c r="AC53" s="25"/>
      <c r="AD53" s="25"/>
      <c r="AE53" s="25"/>
      <c r="AF53" s="25"/>
      <c r="AG53" s="25"/>
      <c r="AH53" s="25"/>
      <c r="AI53" s="25"/>
      <c r="AJ53" s="18"/>
      <c r="AK53" s="1"/>
      <c r="AL53" s="1"/>
      <c r="AM53" s="1"/>
      <c r="AN53" s="1"/>
      <c r="AO53" s="10"/>
    </row>
    <row r="54" spans="2:41" x14ac:dyDescent="0.25">
      <c r="B54" s="1"/>
      <c r="C54" s="10"/>
      <c r="D54" s="28"/>
      <c r="E54" s="28"/>
      <c r="F54" s="1"/>
      <c r="G54" s="22"/>
      <c r="H54" s="43"/>
      <c r="I54" s="42"/>
      <c r="J54" s="25"/>
      <c r="K54" s="18"/>
      <c r="L54" s="1"/>
      <c r="M54" s="43"/>
      <c r="N54" s="42"/>
      <c r="O54" s="1"/>
      <c r="P54" s="1"/>
      <c r="Q54" s="1"/>
      <c r="R54" s="1"/>
      <c r="S54" s="124"/>
      <c r="T54" s="122"/>
      <c r="U54" s="49"/>
      <c r="V54" s="96"/>
      <c r="W54" s="51"/>
      <c r="X54" s="49"/>
      <c r="Y54" s="51"/>
      <c r="Z54" s="25"/>
      <c r="AA54" s="25"/>
      <c r="AB54" s="25"/>
      <c r="AC54" s="25"/>
      <c r="AD54" s="25"/>
      <c r="AE54" s="25"/>
      <c r="AF54" s="25"/>
      <c r="AG54" s="25"/>
      <c r="AH54" s="25"/>
      <c r="AI54" s="25"/>
      <c r="AJ54" s="18"/>
      <c r="AK54" s="1"/>
      <c r="AL54" s="1"/>
      <c r="AM54" s="1"/>
      <c r="AN54" s="1"/>
      <c r="AO54" s="10"/>
    </row>
    <row r="55" spans="2:41" x14ac:dyDescent="0.25">
      <c r="B55" s="1"/>
      <c r="C55" s="10"/>
      <c r="D55" s="28"/>
      <c r="E55" s="28"/>
      <c r="F55" s="1"/>
      <c r="G55" s="22"/>
      <c r="H55" s="43"/>
      <c r="I55" s="42"/>
      <c r="J55" s="25"/>
      <c r="K55" s="18"/>
      <c r="L55" s="1"/>
      <c r="M55" s="43"/>
      <c r="N55" s="42"/>
      <c r="O55" s="1"/>
      <c r="P55" s="1"/>
      <c r="Q55" s="1"/>
      <c r="R55" s="1"/>
      <c r="S55" s="124"/>
      <c r="T55" s="122"/>
      <c r="U55" s="49"/>
      <c r="V55" s="96"/>
      <c r="W55" s="51"/>
      <c r="X55" s="49"/>
      <c r="Y55" s="51"/>
      <c r="Z55" s="25"/>
      <c r="AA55" s="25"/>
      <c r="AB55" s="25"/>
      <c r="AC55" s="25"/>
      <c r="AD55" s="25"/>
      <c r="AE55" s="25"/>
      <c r="AF55" s="25"/>
      <c r="AG55" s="25"/>
      <c r="AH55" s="25"/>
      <c r="AI55" s="25"/>
      <c r="AJ55" s="18"/>
      <c r="AK55" s="1"/>
      <c r="AL55" s="1"/>
      <c r="AM55" s="1"/>
      <c r="AN55" s="1"/>
      <c r="AO55" s="10"/>
    </row>
    <row r="56" spans="2:41" x14ac:dyDescent="0.25">
      <c r="B56" s="1"/>
      <c r="C56" s="10"/>
      <c r="D56" s="28"/>
      <c r="E56" s="28"/>
      <c r="F56" s="1"/>
      <c r="G56" s="22"/>
      <c r="H56" s="43"/>
      <c r="I56" s="42"/>
      <c r="J56" s="25"/>
      <c r="K56" s="18"/>
      <c r="L56" s="1"/>
      <c r="M56" s="43"/>
      <c r="N56" s="42"/>
      <c r="O56" s="1"/>
      <c r="P56" s="1"/>
      <c r="Q56" s="1"/>
      <c r="R56" s="1"/>
      <c r="S56" s="124"/>
      <c r="T56" s="122"/>
      <c r="U56" s="49"/>
      <c r="V56" s="96"/>
      <c r="W56" s="51"/>
      <c r="X56" s="49"/>
      <c r="Y56" s="51"/>
      <c r="Z56" s="25"/>
      <c r="AA56" s="25"/>
      <c r="AB56" s="25"/>
      <c r="AC56" s="25"/>
      <c r="AD56" s="25"/>
      <c r="AE56" s="25"/>
      <c r="AF56" s="25"/>
      <c r="AG56" s="25"/>
      <c r="AH56" s="25"/>
      <c r="AI56" s="25"/>
      <c r="AJ56" s="18"/>
      <c r="AK56" s="1"/>
      <c r="AL56" s="1"/>
      <c r="AM56" s="1"/>
      <c r="AN56" s="1"/>
      <c r="AO56" s="10"/>
    </row>
    <row r="57" spans="2:41" x14ac:dyDescent="0.25">
      <c r="B57" s="1"/>
      <c r="C57" s="10"/>
      <c r="D57" s="28"/>
      <c r="E57" s="28"/>
      <c r="F57" s="1"/>
      <c r="G57" s="22"/>
      <c r="H57" s="43"/>
      <c r="I57" s="42"/>
      <c r="J57" s="25"/>
      <c r="K57" s="18"/>
      <c r="L57" s="1"/>
      <c r="M57" s="43"/>
      <c r="N57" s="42"/>
      <c r="O57" s="1"/>
      <c r="P57" s="1"/>
      <c r="Q57" s="1"/>
      <c r="R57" s="1"/>
      <c r="S57" s="124"/>
      <c r="T57" s="122"/>
      <c r="U57" s="49"/>
      <c r="V57" s="96"/>
      <c r="W57" s="51"/>
      <c r="X57" s="49"/>
      <c r="Y57" s="51"/>
      <c r="Z57" s="25"/>
      <c r="AA57" s="25"/>
      <c r="AB57" s="25"/>
      <c r="AC57" s="25"/>
      <c r="AD57" s="25"/>
      <c r="AE57" s="25"/>
      <c r="AF57" s="25"/>
      <c r="AG57" s="25"/>
      <c r="AH57" s="25"/>
      <c r="AI57" s="25"/>
      <c r="AJ57" s="18"/>
      <c r="AK57" s="1"/>
      <c r="AL57" s="1"/>
      <c r="AM57" s="1"/>
      <c r="AN57" s="1"/>
      <c r="AO57" s="10"/>
    </row>
    <row r="58" spans="2:41" x14ac:dyDescent="0.25">
      <c r="B58" s="1"/>
      <c r="C58" s="10"/>
      <c r="D58" s="28"/>
      <c r="E58" s="28"/>
      <c r="F58" s="1"/>
      <c r="G58" s="22"/>
      <c r="H58" s="43"/>
      <c r="I58" s="42"/>
      <c r="J58" s="25"/>
      <c r="K58" s="18"/>
      <c r="L58" s="1"/>
      <c r="M58" s="43"/>
      <c r="N58" s="42"/>
      <c r="O58" s="1"/>
      <c r="P58" s="1"/>
      <c r="Q58" s="1"/>
      <c r="R58" s="1"/>
      <c r="S58" s="124"/>
      <c r="T58" s="122"/>
      <c r="U58" s="49"/>
      <c r="V58" s="96"/>
      <c r="W58" s="51"/>
      <c r="X58" s="49"/>
      <c r="Y58" s="51"/>
      <c r="Z58" s="25"/>
      <c r="AA58" s="25"/>
      <c r="AB58" s="25"/>
      <c r="AC58" s="25"/>
      <c r="AD58" s="25"/>
      <c r="AE58" s="25"/>
      <c r="AF58" s="25"/>
      <c r="AG58" s="25"/>
      <c r="AH58" s="25"/>
      <c r="AI58" s="25"/>
      <c r="AJ58" s="18"/>
      <c r="AK58" s="1"/>
      <c r="AL58" s="1"/>
      <c r="AM58" s="1"/>
      <c r="AN58" s="1"/>
      <c r="AO58" s="10"/>
    </row>
    <row r="59" spans="2:41" x14ac:dyDescent="0.25">
      <c r="B59" s="1"/>
      <c r="C59" s="10"/>
      <c r="D59" s="28"/>
      <c r="E59" s="28"/>
      <c r="F59" s="1"/>
      <c r="G59" s="22"/>
      <c r="H59" s="43"/>
      <c r="I59" s="42"/>
      <c r="J59" s="25"/>
      <c r="K59" s="18"/>
      <c r="L59" s="1"/>
      <c r="M59" s="43"/>
      <c r="N59" s="42"/>
      <c r="O59" s="1"/>
      <c r="P59" s="1"/>
      <c r="Q59" s="1"/>
      <c r="R59" s="1"/>
      <c r="S59" s="124"/>
      <c r="T59" s="122"/>
      <c r="U59" s="49"/>
      <c r="V59" s="96"/>
      <c r="W59" s="51"/>
      <c r="X59" s="49"/>
      <c r="Y59" s="51"/>
      <c r="Z59" s="25"/>
      <c r="AA59" s="25"/>
      <c r="AB59" s="25"/>
      <c r="AC59" s="25"/>
      <c r="AD59" s="25"/>
      <c r="AE59" s="25"/>
      <c r="AF59" s="25"/>
      <c r="AG59" s="25"/>
      <c r="AH59" s="25"/>
      <c r="AI59" s="25"/>
      <c r="AJ59" s="18"/>
      <c r="AK59" s="1"/>
      <c r="AL59" s="1"/>
      <c r="AM59" s="1"/>
      <c r="AN59" s="1"/>
      <c r="AO59" s="10"/>
    </row>
    <row r="60" spans="2:41" x14ac:dyDescent="0.25">
      <c r="B60" s="1"/>
      <c r="C60" s="10"/>
      <c r="D60" s="28"/>
      <c r="E60" s="28"/>
      <c r="F60" s="1"/>
      <c r="G60" s="22"/>
      <c r="H60" s="43"/>
      <c r="I60" s="42"/>
      <c r="J60" s="25"/>
      <c r="K60" s="18"/>
      <c r="L60" s="1"/>
      <c r="M60" s="43"/>
      <c r="N60" s="42"/>
      <c r="O60" s="1"/>
      <c r="P60" s="1"/>
      <c r="Q60" s="1"/>
      <c r="R60" s="1"/>
      <c r="S60" s="124"/>
      <c r="T60" s="122"/>
      <c r="U60" s="49"/>
      <c r="V60" s="96"/>
      <c r="W60" s="51"/>
      <c r="X60" s="49"/>
      <c r="Y60" s="51"/>
      <c r="Z60" s="25"/>
      <c r="AA60" s="25"/>
      <c r="AB60" s="25"/>
      <c r="AC60" s="25"/>
      <c r="AD60" s="25"/>
      <c r="AE60" s="25"/>
      <c r="AF60" s="25"/>
      <c r="AG60" s="25"/>
      <c r="AH60" s="25"/>
      <c r="AI60" s="25"/>
      <c r="AJ60" s="18"/>
      <c r="AK60" s="1"/>
      <c r="AL60" s="1"/>
      <c r="AM60" s="1"/>
      <c r="AN60" s="1"/>
      <c r="AO60" s="10"/>
    </row>
    <row r="61" spans="2:41" x14ac:dyDescent="0.25">
      <c r="B61" s="1"/>
      <c r="C61" s="10"/>
      <c r="D61" s="28"/>
      <c r="E61" s="28"/>
      <c r="F61" s="1"/>
      <c r="G61" s="22"/>
      <c r="H61" s="43"/>
      <c r="I61" s="42"/>
      <c r="J61" s="25"/>
      <c r="K61" s="18"/>
      <c r="L61" s="1"/>
      <c r="M61" s="43"/>
      <c r="N61" s="42"/>
      <c r="O61" s="1"/>
      <c r="P61" s="1"/>
      <c r="Q61" s="1"/>
      <c r="R61" s="1"/>
      <c r="S61" s="124"/>
      <c r="T61" s="122"/>
      <c r="U61" s="49"/>
      <c r="V61" s="96"/>
      <c r="W61" s="51"/>
      <c r="X61" s="49"/>
      <c r="Y61" s="51"/>
      <c r="Z61" s="25"/>
      <c r="AA61" s="25"/>
      <c r="AB61" s="25"/>
      <c r="AC61" s="25"/>
      <c r="AD61" s="25"/>
      <c r="AE61" s="25"/>
      <c r="AF61" s="25"/>
      <c r="AG61" s="25"/>
      <c r="AH61" s="25"/>
      <c r="AI61" s="25"/>
      <c r="AJ61" s="18"/>
      <c r="AK61" s="1"/>
      <c r="AL61" s="1"/>
      <c r="AM61" s="1"/>
      <c r="AN61" s="1"/>
      <c r="AO61" s="10"/>
    </row>
    <row r="62" spans="2:41" x14ac:dyDescent="0.25">
      <c r="B62" s="1"/>
      <c r="C62" s="10"/>
      <c r="D62" s="28"/>
      <c r="E62" s="28"/>
      <c r="F62" s="1"/>
      <c r="G62" s="22"/>
      <c r="H62" s="43"/>
      <c r="I62" s="42"/>
      <c r="J62" s="25"/>
      <c r="K62" s="18"/>
      <c r="L62" s="1"/>
      <c r="M62" s="43"/>
      <c r="N62" s="42"/>
      <c r="O62" s="1"/>
      <c r="P62" s="1"/>
      <c r="Q62" s="1"/>
      <c r="R62" s="1"/>
      <c r="S62" s="124"/>
      <c r="T62" s="122"/>
      <c r="U62" s="49"/>
      <c r="V62" s="96"/>
      <c r="W62" s="51"/>
      <c r="X62" s="49"/>
      <c r="Y62" s="51"/>
      <c r="Z62" s="25"/>
      <c r="AA62" s="25"/>
      <c r="AB62" s="25"/>
      <c r="AC62" s="25"/>
      <c r="AD62" s="25"/>
      <c r="AE62" s="25"/>
      <c r="AF62" s="25"/>
      <c r="AG62" s="25"/>
      <c r="AH62" s="25"/>
      <c r="AI62" s="25"/>
      <c r="AJ62" s="18"/>
      <c r="AK62" s="1"/>
      <c r="AL62" s="1"/>
      <c r="AM62" s="1"/>
      <c r="AN62" s="1"/>
      <c r="AO62" s="10"/>
    </row>
    <row r="63" spans="2:41" x14ac:dyDescent="0.25">
      <c r="B63" s="1"/>
      <c r="C63" s="10"/>
      <c r="D63" s="28"/>
      <c r="E63" s="28"/>
      <c r="F63" s="1"/>
      <c r="G63" s="22"/>
      <c r="H63" s="43"/>
      <c r="I63" s="42"/>
      <c r="J63" s="25"/>
      <c r="K63" s="18"/>
      <c r="L63" s="1"/>
      <c r="M63" s="43"/>
      <c r="N63" s="42"/>
      <c r="O63" s="1"/>
      <c r="P63" s="1"/>
      <c r="Q63" s="1"/>
      <c r="R63" s="1"/>
      <c r="S63" s="124"/>
      <c r="T63" s="122"/>
      <c r="U63" s="49"/>
      <c r="V63" s="96"/>
      <c r="W63" s="51"/>
      <c r="X63" s="49"/>
      <c r="Y63" s="51"/>
      <c r="Z63" s="25"/>
      <c r="AA63" s="25"/>
      <c r="AB63" s="25"/>
      <c r="AC63" s="25"/>
      <c r="AD63" s="25"/>
      <c r="AE63" s="25"/>
      <c r="AF63" s="25"/>
      <c r="AG63" s="25"/>
      <c r="AH63" s="25"/>
      <c r="AI63" s="25"/>
      <c r="AJ63" s="18"/>
      <c r="AK63" s="1"/>
      <c r="AL63" s="1"/>
      <c r="AM63" s="1"/>
      <c r="AN63" s="1"/>
      <c r="AO63" s="10"/>
    </row>
    <row r="64" spans="2:41" x14ac:dyDescent="0.25">
      <c r="B64" s="1"/>
      <c r="C64" s="10"/>
      <c r="D64" s="28"/>
      <c r="E64" s="28"/>
      <c r="F64" s="1"/>
      <c r="G64" s="22"/>
      <c r="H64" s="43"/>
      <c r="I64" s="42"/>
      <c r="J64" s="25"/>
      <c r="K64" s="18"/>
      <c r="L64" s="1"/>
      <c r="M64" s="43"/>
      <c r="N64" s="42"/>
      <c r="O64" s="1"/>
      <c r="P64" s="1"/>
      <c r="Q64" s="1"/>
      <c r="R64" s="1"/>
      <c r="S64" s="124"/>
      <c r="T64" s="122"/>
      <c r="U64" s="49"/>
      <c r="V64" s="96"/>
      <c r="W64" s="51"/>
      <c r="X64" s="49"/>
      <c r="Y64" s="51"/>
      <c r="Z64" s="25"/>
      <c r="AA64" s="25"/>
      <c r="AB64" s="25"/>
      <c r="AC64" s="25"/>
      <c r="AD64" s="25"/>
      <c r="AE64" s="25"/>
      <c r="AF64" s="25"/>
      <c r="AG64" s="25"/>
      <c r="AH64" s="25"/>
      <c r="AI64" s="25"/>
      <c r="AJ64" s="18"/>
      <c r="AK64" s="1"/>
      <c r="AL64" s="1"/>
      <c r="AM64" s="1"/>
      <c r="AN64" s="1"/>
      <c r="AO64" s="10"/>
    </row>
    <row r="65" spans="2:41" x14ac:dyDescent="0.25">
      <c r="B65" s="1"/>
      <c r="C65" s="10"/>
      <c r="D65" s="28"/>
      <c r="E65" s="28"/>
      <c r="F65" s="1"/>
      <c r="G65" s="22"/>
      <c r="H65" s="43"/>
      <c r="I65" s="42"/>
      <c r="J65" s="25"/>
      <c r="K65" s="18"/>
      <c r="L65" s="1"/>
      <c r="M65" s="43"/>
      <c r="N65" s="42"/>
      <c r="O65" s="1"/>
      <c r="P65" s="1"/>
      <c r="Q65" s="1"/>
      <c r="R65" s="1"/>
      <c r="S65" s="124"/>
      <c r="T65" s="122"/>
      <c r="U65" s="49"/>
      <c r="V65" s="96"/>
      <c r="W65" s="51"/>
      <c r="X65" s="49"/>
      <c r="Y65" s="51"/>
      <c r="Z65" s="25"/>
      <c r="AA65" s="25"/>
      <c r="AB65" s="25"/>
      <c r="AC65" s="25"/>
      <c r="AD65" s="25"/>
      <c r="AE65" s="25"/>
      <c r="AF65" s="25"/>
      <c r="AG65" s="25"/>
      <c r="AH65" s="25"/>
      <c r="AI65" s="25"/>
      <c r="AJ65" s="18"/>
      <c r="AK65" s="1"/>
      <c r="AL65" s="1"/>
      <c r="AM65" s="1"/>
      <c r="AN65" s="1"/>
      <c r="AO65" s="10"/>
    </row>
    <row r="66" spans="2:41" x14ac:dyDescent="0.25">
      <c r="B66" s="1"/>
      <c r="C66" s="10"/>
      <c r="D66" s="28"/>
      <c r="E66" s="28"/>
      <c r="F66" s="1"/>
      <c r="G66" s="22"/>
      <c r="H66" s="43"/>
      <c r="I66" s="42"/>
      <c r="J66" s="25"/>
      <c r="K66" s="18"/>
      <c r="L66" s="1"/>
      <c r="M66" s="43"/>
      <c r="N66" s="42"/>
      <c r="O66" s="1"/>
      <c r="P66" s="1"/>
      <c r="Q66" s="1"/>
      <c r="R66" s="1"/>
      <c r="S66" s="124"/>
      <c r="T66" s="122"/>
      <c r="U66" s="49"/>
      <c r="V66" s="96"/>
      <c r="W66" s="51"/>
      <c r="X66" s="49"/>
      <c r="Y66" s="51"/>
      <c r="Z66" s="25"/>
      <c r="AA66" s="25"/>
      <c r="AB66" s="25"/>
      <c r="AC66" s="25"/>
      <c r="AD66" s="25"/>
      <c r="AE66" s="25"/>
      <c r="AF66" s="25"/>
      <c r="AG66" s="25"/>
      <c r="AH66" s="25"/>
      <c r="AI66" s="25"/>
      <c r="AJ66" s="18"/>
      <c r="AK66" s="1"/>
      <c r="AL66" s="1"/>
      <c r="AM66" s="1"/>
      <c r="AN66" s="1"/>
      <c r="AO66" s="10"/>
    </row>
    <row r="67" spans="2:41" x14ac:dyDescent="0.25">
      <c r="B67" s="1"/>
      <c r="C67" s="10"/>
      <c r="D67" s="28"/>
      <c r="E67" s="28"/>
      <c r="F67" s="1"/>
      <c r="G67" s="22"/>
      <c r="H67" s="43"/>
      <c r="I67" s="42"/>
      <c r="J67" s="25"/>
      <c r="K67" s="18"/>
      <c r="L67" s="1"/>
      <c r="M67" s="43"/>
      <c r="N67" s="42"/>
      <c r="O67" s="1"/>
      <c r="P67" s="1"/>
      <c r="Q67" s="1"/>
      <c r="R67" s="1"/>
      <c r="S67" s="124"/>
      <c r="T67" s="122"/>
      <c r="U67" s="49"/>
      <c r="V67" s="96"/>
      <c r="W67" s="51"/>
      <c r="X67" s="49"/>
      <c r="Y67" s="51"/>
      <c r="Z67" s="25"/>
      <c r="AA67" s="25"/>
      <c r="AB67" s="25"/>
      <c r="AC67" s="25"/>
      <c r="AD67" s="25"/>
      <c r="AE67" s="25"/>
      <c r="AF67" s="25"/>
      <c r="AG67" s="25"/>
      <c r="AH67" s="25"/>
      <c r="AI67" s="25"/>
      <c r="AJ67" s="18"/>
      <c r="AK67" s="1"/>
      <c r="AL67" s="1"/>
      <c r="AM67" s="1"/>
      <c r="AN67" s="1"/>
      <c r="AO67" s="10"/>
    </row>
    <row r="68" spans="2:41" x14ac:dyDescent="0.25">
      <c r="B68" s="1"/>
      <c r="C68" s="10"/>
      <c r="D68" s="28"/>
      <c r="E68" s="28"/>
      <c r="F68" s="1"/>
      <c r="G68" s="22"/>
      <c r="H68" s="43"/>
      <c r="I68" s="42"/>
      <c r="J68" s="25"/>
      <c r="K68" s="18"/>
      <c r="L68" s="1"/>
      <c r="M68" s="43"/>
      <c r="N68" s="42"/>
      <c r="O68" s="1"/>
      <c r="P68" s="1"/>
      <c r="Q68" s="1"/>
      <c r="R68" s="1"/>
      <c r="S68" s="124"/>
      <c r="T68" s="122"/>
      <c r="U68" s="49"/>
      <c r="V68" s="96"/>
      <c r="W68" s="51"/>
      <c r="X68" s="49"/>
      <c r="Y68" s="51"/>
      <c r="Z68" s="25"/>
      <c r="AA68" s="25"/>
      <c r="AB68" s="25"/>
      <c r="AC68" s="25"/>
      <c r="AD68" s="25"/>
      <c r="AE68" s="25"/>
      <c r="AF68" s="25"/>
      <c r="AG68" s="25"/>
      <c r="AH68" s="25"/>
      <c r="AI68" s="25"/>
      <c r="AJ68" s="18"/>
      <c r="AK68" s="1"/>
      <c r="AL68" s="1"/>
      <c r="AM68" s="1"/>
      <c r="AN68" s="1"/>
      <c r="AO68" s="10"/>
    </row>
    <row r="69" spans="2:41" x14ac:dyDescent="0.25">
      <c r="B69" s="1"/>
      <c r="C69" s="10"/>
      <c r="D69" s="28"/>
      <c r="E69" s="28"/>
      <c r="F69" s="1"/>
      <c r="G69" s="22"/>
      <c r="H69" s="43"/>
      <c r="I69" s="42"/>
      <c r="J69" s="25"/>
      <c r="K69" s="18"/>
      <c r="L69" s="1"/>
      <c r="M69" s="43"/>
      <c r="N69" s="42"/>
      <c r="O69" s="1"/>
      <c r="P69" s="1"/>
      <c r="Q69" s="1"/>
      <c r="R69" s="1"/>
      <c r="S69" s="124"/>
      <c r="T69" s="122"/>
      <c r="U69" s="49"/>
      <c r="V69" s="96"/>
      <c r="W69" s="51"/>
      <c r="X69" s="49"/>
      <c r="Y69" s="51"/>
      <c r="Z69" s="25"/>
      <c r="AA69" s="25"/>
      <c r="AB69" s="25"/>
      <c r="AC69" s="25"/>
      <c r="AD69" s="25"/>
      <c r="AE69" s="25"/>
      <c r="AF69" s="25"/>
      <c r="AG69" s="25"/>
      <c r="AH69" s="25"/>
      <c r="AI69" s="25"/>
      <c r="AJ69" s="18"/>
      <c r="AK69" s="1"/>
      <c r="AL69" s="1"/>
      <c r="AM69" s="1"/>
      <c r="AN69" s="1"/>
      <c r="AO69" s="10"/>
    </row>
    <row r="70" spans="2:41" x14ac:dyDescent="0.25">
      <c r="B70" s="1"/>
      <c r="C70" s="10"/>
      <c r="D70" s="28"/>
      <c r="E70" s="28"/>
      <c r="F70" s="1"/>
      <c r="G70" s="22"/>
      <c r="H70" s="43"/>
      <c r="I70" s="42"/>
      <c r="J70" s="25"/>
      <c r="K70" s="18"/>
      <c r="L70" s="1"/>
      <c r="M70" s="43"/>
      <c r="N70" s="42"/>
      <c r="O70" s="1"/>
      <c r="P70" s="1"/>
      <c r="Q70" s="1"/>
      <c r="R70" s="1"/>
      <c r="S70" s="124"/>
      <c r="T70" s="122"/>
      <c r="U70" s="49"/>
      <c r="V70" s="96"/>
      <c r="W70" s="51"/>
      <c r="X70" s="49"/>
      <c r="Y70" s="51"/>
      <c r="Z70" s="25"/>
      <c r="AA70" s="25"/>
      <c r="AB70" s="25"/>
      <c r="AC70" s="25"/>
      <c r="AD70" s="25"/>
      <c r="AE70" s="25"/>
      <c r="AF70" s="25"/>
      <c r="AG70" s="25"/>
      <c r="AH70" s="25"/>
      <c r="AI70" s="25"/>
      <c r="AJ70" s="18"/>
      <c r="AK70" s="1"/>
      <c r="AL70" s="1"/>
      <c r="AM70" s="1"/>
      <c r="AN70" s="1"/>
      <c r="AO70" s="10"/>
    </row>
    <row r="71" spans="2:41" x14ac:dyDescent="0.25">
      <c r="B71" s="1"/>
      <c r="C71" s="10"/>
      <c r="D71" s="28"/>
      <c r="E71" s="28"/>
      <c r="F71" s="1"/>
      <c r="G71" s="22"/>
      <c r="H71" s="43"/>
      <c r="I71" s="42"/>
      <c r="J71" s="25"/>
      <c r="K71" s="18"/>
      <c r="L71" s="1"/>
      <c r="M71" s="43"/>
      <c r="N71" s="42"/>
      <c r="O71" s="1"/>
      <c r="P71" s="1"/>
      <c r="Q71" s="1"/>
      <c r="R71" s="1"/>
      <c r="S71" s="124"/>
      <c r="T71" s="122"/>
      <c r="U71" s="49"/>
      <c r="V71" s="96"/>
      <c r="W71" s="51"/>
      <c r="X71" s="49"/>
      <c r="Y71" s="51"/>
      <c r="Z71" s="25"/>
      <c r="AA71" s="25"/>
      <c r="AB71" s="25"/>
      <c r="AC71" s="25"/>
      <c r="AD71" s="25"/>
      <c r="AE71" s="25"/>
      <c r="AF71" s="25"/>
      <c r="AG71" s="25"/>
      <c r="AH71" s="25"/>
      <c r="AI71" s="25"/>
      <c r="AJ71" s="18"/>
      <c r="AK71" s="1"/>
      <c r="AL71" s="1"/>
      <c r="AM71" s="1"/>
      <c r="AN71" s="1"/>
      <c r="AO71" s="10"/>
    </row>
    <row r="72" spans="2:41" x14ac:dyDescent="0.25">
      <c r="B72" s="1"/>
      <c r="C72" s="10"/>
      <c r="D72" s="28"/>
      <c r="E72" s="28"/>
      <c r="F72" s="1"/>
      <c r="G72" s="22"/>
      <c r="H72" s="43"/>
      <c r="I72" s="42"/>
      <c r="J72" s="25"/>
      <c r="K72" s="18"/>
      <c r="L72" s="1"/>
      <c r="M72" s="43"/>
      <c r="N72" s="42"/>
      <c r="O72" s="1"/>
      <c r="P72" s="1"/>
      <c r="Q72" s="1"/>
      <c r="R72" s="1"/>
      <c r="S72" s="124"/>
      <c r="T72" s="122"/>
      <c r="U72" s="49"/>
      <c r="V72" s="96"/>
      <c r="W72" s="51"/>
      <c r="X72" s="49"/>
      <c r="Y72" s="51"/>
      <c r="Z72" s="25"/>
      <c r="AA72" s="25"/>
      <c r="AB72" s="25"/>
      <c r="AC72" s="25"/>
      <c r="AD72" s="25"/>
      <c r="AE72" s="25"/>
      <c r="AF72" s="25"/>
      <c r="AG72" s="25"/>
      <c r="AH72" s="25"/>
      <c r="AI72" s="25"/>
      <c r="AJ72" s="18"/>
      <c r="AK72" s="1"/>
      <c r="AL72" s="1"/>
      <c r="AM72" s="1"/>
      <c r="AN72" s="1"/>
      <c r="AO72" s="10"/>
    </row>
    <row r="73" spans="2:41" x14ac:dyDescent="0.25">
      <c r="B73" s="1"/>
      <c r="C73" s="10"/>
      <c r="D73" s="28"/>
      <c r="E73" s="28"/>
      <c r="F73" s="1"/>
      <c r="G73" s="22"/>
      <c r="H73" s="43"/>
      <c r="I73" s="42"/>
      <c r="J73" s="25"/>
      <c r="K73" s="18"/>
      <c r="L73" s="1"/>
      <c r="M73" s="43"/>
      <c r="N73" s="42"/>
      <c r="O73" s="1"/>
      <c r="P73" s="1"/>
      <c r="Q73" s="1"/>
      <c r="R73" s="1"/>
      <c r="S73" s="124"/>
      <c r="T73" s="122"/>
      <c r="U73" s="49"/>
      <c r="V73" s="96"/>
      <c r="W73" s="51"/>
      <c r="X73" s="49"/>
      <c r="Y73" s="51"/>
      <c r="Z73" s="25"/>
      <c r="AA73" s="25"/>
      <c r="AB73" s="25"/>
      <c r="AC73" s="25"/>
      <c r="AD73" s="25"/>
      <c r="AE73" s="25"/>
      <c r="AF73" s="25"/>
      <c r="AG73" s="25"/>
      <c r="AH73" s="25"/>
      <c r="AI73" s="25"/>
      <c r="AJ73" s="18"/>
      <c r="AK73" s="1"/>
      <c r="AL73" s="1"/>
      <c r="AM73" s="1"/>
      <c r="AN73" s="1"/>
      <c r="AO73" s="10"/>
    </row>
    <row r="74" spans="2:41" x14ac:dyDescent="0.25">
      <c r="B74" s="1"/>
      <c r="C74" s="10"/>
      <c r="D74" s="28"/>
      <c r="E74" s="28"/>
      <c r="F74" s="1"/>
      <c r="G74" s="22"/>
      <c r="H74" s="43"/>
      <c r="I74" s="42"/>
      <c r="J74" s="25"/>
      <c r="K74" s="18"/>
      <c r="L74" s="1"/>
      <c r="M74" s="43"/>
      <c r="N74" s="42"/>
      <c r="O74" s="1"/>
      <c r="P74" s="1"/>
      <c r="Q74" s="1"/>
      <c r="R74" s="1"/>
      <c r="S74" s="124"/>
      <c r="T74" s="122"/>
      <c r="U74" s="49"/>
      <c r="V74" s="96"/>
      <c r="W74" s="51"/>
      <c r="X74" s="49"/>
      <c r="Y74" s="51"/>
      <c r="Z74" s="25"/>
      <c r="AA74" s="25"/>
      <c r="AB74" s="25"/>
      <c r="AC74" s="25"/>
      <c r="AD74" s="25"/>
      <c r="AE74" s="25"/>
      <c r="AF74" s="25"/>
      <c r="AG74" s="25"/>
      <c r="AH74" s="25"/>
      <c r="AI74" s="25"/>
      <c r="AJ74" s="18"/>
      <c r="AK74" s="1"/>
      <c r="AL74" s="1"/>
      <c r="AM74" s="1"/>
      <c r="AN74" s="1"/>
      <c r="AO74" s="10"/>
    </row>
    <row r="75" spans="2:41" x14ac:dyDescent="0.25">
      <c r="B75" s="1"/>
      <c r="C75" s="10"/>
      <c r="D75" s="28"/>
      <c r="E75" s="28"/>
      <c r="F75" s="1"/>
      <c r="G75" s="22"/>
      <c r="H75" s="43"/>
      <c r="I75" s="42"/>
      <c r="J75" s="25"/>
      <c r="K75" s="18"/>
      <c r="L75" s="1"/>
      <c r="M75" s="43"/>
      <c r="N75" s="42"/>
      <c r="O75" s="1"/>
      <c r="P75" s="1"/>
      <c r="Q75" s="1"/>
      <c r="R75" s="1"/>
      <c r="S75" s="124"/>
      <c r="T75" s="122"/>
      <c r="U75" s="49"/>
      <c r="V75" s="96"/>
      <c r="W75" s="51"/>
      <c r="X75" s="49"/>
      <c r="Y75" s="51"/>
      <c r="Z75" s="25"/>
      <c r="AA75" s="25"/>
      <c r="AB75" s="25"/>
      <c r="AC75" s="25"/>
      <c r="AD75" s="25"/>
      <c r="AE75" s="25"/>
      <c r="AF75" s="25"/>
      <c r="AG75" s="25"/>
      <c r="AH75" s="25"/>
      <c r="AI75" s="25"/>
      <c r="AJ75" s="18"/>
      <c r="AK75" s="1"/>
      <c r="AL75" s="1"/>
      <c r="AM75" s="1"/>
      <c r="AN75" s="1"/>
      <c r="AO75" s="10"/>
    </row>
    <row r="76" spans="2:41" x14ac:dyDescent="0.25">
      <c r="B76" s="1"/>
      <c r="C76" s="10"/>
      <c r="D76" s="28"/>
      <c r="E76" s="28"/>
      <c r="F76" s="1"/>
      <c r="G76" s="22"/>
      <c r="H76" s="43"/>
      <c r="I76" s="42"/>
      <c r="J76" s="25"/>
      <c r="K76" s="18"/>
      <c r="L76" s="1"/>
      <c r="M76" s="43"/>
      <c r="N76" s="42"/>
      <c r="O76" s="1"/>
      <c r="P76" s="1"/>
      <c r="Q76" s="1"/>
      <c r="R76" s="1"/>
      <c r="S76" s="124"/>
      <c r="T76" s="122"/>
      <c r="U76" s="49"/>
      <c r="V76" s="96"/>
      <c r="W76" s="51"/>
      <c r="X76" s="49"/>
      <c r="Y76" s="51"/>
      <c r="Z76" s="25"/>
      <c r="AA76" s="25"/>
      <c r="AB76" s="25"/>
      <c r="AC76" s="25"/>
      <c r="AD76" s="25"/>
      <c r="AE76" s="25"/>
      <c r="AF76" s="25"/>
      <c r="AG76" s="25"/>
      <c r="AH76" s="25"/>
      <c r="AI76" s="25"/>
      <c r="AJ76" s="18"/>
      <c r="AK76" s="1"/>
      <c r="AL76" s="1"/>
      <c r="AM76" s="1"/>
      <c r="AN76" s="1"/>
      <c r="AO76" s="10"/>
    </row>
    <row r="77" spans="2:41" x14ac:dyDescent="0.25">
      <c r="B77" s="1"/>
      <c r="C77" s="10"/>
      <c r="D77" s="28"/>
      <c r="E77" s="28"/>
      <c r="F77" s="1"/>
      <c r="G77" s="22"/>
      <c r="H77" s="43"/>
      <c r="I77" s="42"/>
      <c r="J77" s="25"/>
      <c r="K77" s="18"/>
      <c r="L77" s="1"/>
      <c r="M77" s="43"/>
      <c r="N77" s="42"/>
      <c r="O77" s="1"/>
      <c r="P77" s="1"/>
      <c r="Q77" s="1"/>
      <c r="R77" s="1"/>
      <c r="S77" s="124"/>
      <c r="T77" s="122"/>
      <c r="U77" s="49"/>
      <c r="V77" s="96"/>
      <c r="W77" s="51"/>
      <c r="X77" s="49"/>
      <c r="Y77" s="51"/>
      <c r="Z77" s="25"/>
      <c r="AA77" s="25"/>
      <c r="AB77" s="25"/>
      <c r="AC77" s="25"/>
      <c r="AD77" s="25"/>
      <c r="AE77" s="25"/>
      <c r="AF77" s="25"/>
      <c r="AG77" s="25"/>
      <c r="AH77" s="25"/>
      <c r="AI77" s="25"/>
      <c r="AJ77" s="18"/>
      <c r="AK77" s="1"/>
      <c r="AL77" s="1"/>
      <c r="AM77" s="1"/>
      <c r="AN77" s="1"/>
      <c r="AO77" s="10"/>
    </row>
    <row r="78" spans="2:41" x14ac:dyDescent="0.25">
      <c r="B78" s="1"/>
      <c r="C78" s="10"/>
      <c r="D78" s="28"/>
      <c r="E78" s="28"/>
      <c r="F78" s="1"/>
      <c r="G78" s="22"/>
      <c r="H78" s="43"/>
      <c r="I78" s="42"/>
      <c r="J78" s="25"/>
      <c r="K78" s="18"/>
      <c r="L78" s="1"/>
      <c r="M78" s="43"/>
      <c r="N78" s="42"/>
      <c r="O78" s="1"/>
      <c r="P78" s="1"/>
      <c r="Q78" s="1"/>
      <c r="R78" s="1"/>
      <c r="S78" s="124"/>
      <c r="T78" s="122"/>
      <c r="U78" s="49"/>
      <c r="V78" s="96"/>
      <c r="W78" s="51"/>
      <c r="X78" s="49"/>
      <c r="Y78" s="51"/>
      <c r="Z78" s="25"/>
      <c r="AA78" s="25"/>
      <c r="AB78" s="25"/>
      <c r="AC78" s="25"/>
      <c r="AD78" s="25"/>
      <c r="AE78" s="25"/>
      <c r="AF78" s="25"/>
      <c r="AG78" s="25"/>
      <c r="AH78" s="25"/>
      <c r="AI78" s="25"/>
      <c r="AJ78" s="18"/>
      <c r="AK78" s="1"/>
      <c r="AL78" s="1"/>
      <c r="AM78" s="1"/>
      <c r="AN78" s="1"/>
      <c r="AO78" s="10"/>
    </row>
    <row r="79" spans="2:41" x14ac:dyDescent="0.25">
      <c r="B79" s="1"/>
      <c r="C79" s="10"/>
      <c r="D79" s="28"/>
      <c r="E79" s="28"/>
      <c r="F79" s="1"/>
      <c r="G79" s="22"/>
      <c r="H79" s="43"/>
      <c r="I79" s="42"/>
      <c r="J79" s="25"/>
      <c r="K79" s="18"/>
      <c r="L79" s="1"/>
      <c r="M79" s="43"/>
      <c r="N79" s="42"/>
      <c r="O79" s="1"/>
      <c r="P79" s="1"/>
      <c r="Q79" s="1"/>
      <c r="R79" s="1"/>
      <c r="S79" s="124"/>
      <c r="T79" s="122"/>
      <c r="U79" s="49"/>
      <c r="V79" s="96"/>
      <c r="W79" s="51"/>
      <c r="X79" s="49"/>
      <c r="Y79" s="51"/>
      <c r="Z79" s="25"/>
      <c r="AA79" s="25"/>
      <c r="AB79" s="25"/>
      <c r="AC79" s="25"/>
      <c r="AD79" s="25"/>
      <c r="AE79" s="25"/>
      <c r="AF79" s="25"/>
      <c r="AG79" s="25"/>
      <c r="AH79" s="25"/>
      <c r="AI79" s="25"/>
      <c r="AJ79" s="18"/>
      <c r="AK79" s="1"/>
      <c r="AL79" s="1"/>
      <c r="AM79" s="1"/>
      <c r="AN79" s="1"/>
      <c r="AO79" s="10"/>
    </row>
    <row r="80" spans="2:41" x14ac:dyDescent="0.25">
      <c r="B80" s="1"/>
      <c r="C80" s="10"/>
      <c r="D80" s="28"/>
      <c r="E80" s="28"/>
      <c r="F80" s="1"/>
      <c r="G80" s="22"/>
      <c r="H80" s="43"/>
      <c r="I80" s="42"/>
      <c r="J80" s="25"/>
      <c r="K80" s="18"/>
      <c r="L80" s="1"/>
      <c r="M80" s="43"/>
      <c r="N80" s="42"/>
      <c r="O80" s="1"/>
      <c r="P80" s="1"/>
      <c r="Q80" s="1"/>
      <c r="R80" s="1"/>
      <c r="S80" s="124"/>
      <c r="T80" s="122"/>
      <c r="U80" s="49"/>
      <c r="V80" s="96"/>
      <c r="W80" s="51"/>
      <c r="X80" s="49"/>
      <c r="Y80" s="51"/>
      <c r="Z80" s="25"/>
      <c r="AA80" s="25"/>
      <c r="AB80" s="25"/>
      <c r="AC80" s="25"/>
      <c r="AD80" s="25"/>
      <c r="AE80" s="25"/>
      <c r="AF80" s="25"/>
      <c r="AG80" s="25"/>
      <c r="AH80" s="25"/>
      <c r="AI80" s="25"/>
      <c r="AJ80" s="18"/>
      <c r="AK80" s="1"/>
      <c r="AL80" s="1"/>
      <c r="AM80" s="1"/>
      <c r="AN80" s="1"/>
      <c r="AO80" s="10"/>
    </row>
    <row r="81" spans="2:41" x14ac:dyDescent="0.25">
      <c r="B81" s="1"/>
      <c r="C81" s="10"/>
      <c r="D81" s="28"/>
      <c r="E81" s="28"/>
      <c r="F81" s="1"/>
      <c r="G81" s="22"/>
      <c r="H81" s="43"/>
      <c r="I81" s="42"/>
      <c r="J81" s="25"/>
      <c r="K81" s="18"/>
      <c r="L81" s="1"/>
      <c r="M81" s="43"/>
      <c r="N81" s="42"/>
      <c r="O81" s="1"/>
      <c r="P81" s="1"/>
      <c r="Q81" s="1"/>
      <c r="R81" s="1"/>
      <c r="S81" s="124"/>
      <c r="T81" s="122"/>
      <c r="U81" s="49"/>
      <c r="V81" s="96"/>
      <c r="W81" s="51"/>
      <c r="X81" s="49"/>
      <c r="Y81" s="51"/>
      <c r="Z81" s="25"/>
      <c r="AA81" s="25"/>
      <c r="AB81" s="25"/>
      <c r="AC81" s="25"/>
      <c r="AD81" s="25"/>
      <c r="AE81" s="25"/>
      <c r="AF81" s="25"/>
      <c r="AG81" s="25"/>
      <c r="AH81" s="25"/>
      <c r="AI81" s="25"/>
      <c r="AJ81" s="18"/>
      <c r="AK81" s="1"/>
      <c r="AL81" s="1"/>
      <c r="AM81" s="1"/>
      <c r="AN81" s="1"/>
      <c r="AO81" s="10"/>
    </row>
    <row r="82" spans="2:41" x14ac:dyDescent="0.25">
      <c r="B82" s="1"/>
      <c r="C82" s="10"/>
      <c r="D82" s="28"/>
      <c r="E82" s="28"/>
      <c r="F82" s="1"/>
      <c r="G82" s="22"/>
      <c r="H82" s="43"/>
      <c r="I82" s="42"/>
      <c r="J82" s="25"/>
      <c r="K82" s="18"/>
      <c r="L82" s="1"/>
      <c r="M82" s="43"/>
      <c r="N82" s="42"/>
      <c r="O82" s="1"/>
      <c r="P82" s="1"/>
      <c r="Q82" s="1"/>
      <c r="R82" s="1"/>
      <c r="S82" s="124"/>
      <c r="T82" s="122"/>
      <c r="U82" s="49"/>
      <c r="V82" s="96"/>
      <c r="W82" s="51"/>
      <c r="X82" s="49"/>
      <c r="Y82" s="51"/>
      <c r="Z82" s="25"/>
      <c r="AA82" s="25"/>
      <c r="AB82" s="25"/>
      <c r="AC82" s="25"/>
      <c r="AD82" s="25"/>
      <c r="AE82" s="25"/>
      <c r="AF82" s="25"/>
      <c r="AG82" s="25"/>
      <c r="AH82" s="25"/>
      <c r="AI82" s="25"/>
      <c r="AJ82" s="18"/>
      <c r="AK82" s="1"/>
      <c r="AL82" s="1"/>
      <c r="AM82" s="1"/>
      <c r="AN82" s="1"/>
      <c r="AO82" s="10"/>
    </row>
    <row r="83" spans="2:41" x14ac:dyDescent="0.25">
      <c r="B83" s="1"/>
      <c r="C83" s="10"/>
      <c r="D83" s="28"/>
      <c r="E83" s="28"/>
      <c r="F83" s="1"/>
      <c r="G83" s="22"/>
      <c r="H83" s="43"/>
      <c r="I83" s="42"/>
      <c r="J83" s="25"/>
      <c r="K83" s="18"/>
      <c r="L83" s="1"/>
      <c r="M83" s="43"/>
      <c r="N83" s="42"/>
      <c r="O83" s="1"/>
      <c r="P83" s="1"/>
      <c r="Q83" s="1"/>
      <c r="R83" s="1"/>
      <c r="S83" s="124"/>
      <c r="T83" s="122"/>
      <c r="U83" s="49"/>
      <c r="V83" s="96"/>
      <c r="W83" s="51"/>
      <c r="X83" s="49"/>
      <c r="Y83" s="51"/>
      <c r="Z83" s="25"/>
      <c r="AA83" s="25"/>
      <c r="AB83" s="25"/>
      <c r="AC83" s="25"/>
      <c r="AD83" s="25"/>
      <c r="AE83" s="25"/>
      <c r="AF83" s="25"/>
      <c r="AG83" s="25"/>
      <c r="AH83" s="25"/>
      <c r="AI83" s="25"/>
      <c r="AJ83" s="18"/>
      <c r="AK83" s="1"/>
      <c r="AL83" s="1"/>
      <c r="AM83" s="1"/>
      <c r="AN83" s="1"/>
      <c r="AO83" s="10"/>
    </row>
    <row r="84" spans="2:41" x14ac:dyDescent="0.25">
      <c r="B84" s="1"/>
      <c r="C84" s="10"/>
      <c r="D84" s="28"/>
      <c r="E84" s="28"/>
      <c r="F84" s="1"/>
      <c r="G84" s="22"/>
      <c r="H84" s="43"/>
      <c r="I84" s="42"/>
      <c r="J84" s="25"/>
      <c r="K84" s="18"/>
      <c r="L84" s="1"/>
      <c r="M84" s="43"/>
      <c r="N84" s="42"/>
      <c r="O84" s="1"/>
      <c r="P84" s="1"/>
      <c r="Q84" s="1"/>
      <c r="R84" s="1"/>
      <c r="S84" s="124"/>
      <c r="T84" s="122"/>
      <c r="U84" s="49"/>
      <c r="V84" s="96"/>
      <c r="W84" s="51"/>
      <c r="X84" s="49"/>
      <c r="Y84" s="51"/>
      <c r="Z84" s="25"/>
      <c r="AA84" s="25"/>
      <c r="AB84" s="25"/>
      <c r="AC84" s="25"/>
      <c r="AD84" s="25"/>
      <c r="AE84" s="25"/>
      <c r="AF84" s="25"/>
      <c r="AG84" s="25"/>
      <c r="AH84" s="25"/>
      <c r="AI84" s="25"/>
      <c r="AJ84" s="18"/>
      <c r="AK84" s="1"/>
      <c r="AL84" s="1"/>
      <c r="AM84" s="1"/>
      <c r="AN84" s="1"/>
      <c r="AO84" s="10"/>
    </row>
    <row r="85" spans="2:41" x14ac:dyDescent="0.25">
      <c r="B85" s="1"/>
      <c r="C85" s="10"/>
      <c r="D85" s="28"/>
      <c r="E85" s="28"/>
      <c r="F85" s="1"/>
      <c r="G85" s="22"/>
      <c r="H85" s="43"/>
      <c r="I85" s="42"/>
      <c r="J85" s="25"/>
      <c r="K85" s="18"/>
      <c r="L85" s="1"/>
      <c r="M85" s="43"/>
      <c r="N85" s="42"/>
      <c r="O85" s="1"/>
      <c r="P85" s="1"/>
      <c r="Q85" s="1"/>
      <c r="R85" s="1"/>
      <c r="S85" s="124"/>
      <c r="T85" s="122"/>
      <c r="U85" s="49"/>
      <c r="V85" s="96"/>
      <c r="W85" s="51"/>
      <c r="X85" s="49"/>
      <c r="Y85" s="51"/>
      <c r="Z85" s="25"/>
      <c r="AA85" s="25"/>
      <c r="AB85" s="25"/>
      <c r="AC85" s="25"/>
      <c r="AD85" s="25"/>
      <c r="AE85" s="25"/>
      <c r="AF85" s="25"/>
      <c r="AG85" s="25"/>
      <c r="AH85" s="25"/>
      <c r="AI85" s="25"/>
      <c r="AJ85" s="18"/>
      <c r="AK85" s="1"/>
      <c r="AL85" s="1"/>
      <c r="AM85" s="1"/>
      <c r="AN85" s="1"/>
      <c r="AO85" s="10"/>
    </row>
    <row r="86" spans="2:41" x14ac:dyDescent="0.25">
      <c r="B86" s="1"/>
      <c r="C86" s="10"/>
      <c r="D86" s="28"/>
      <c r="E86" s="28"/>
      <c r="F86" s="1"/>
      <c r="G86" s="22"/>
      <c r="H86" s="43"/>
      <c r="I86" s="42"/>
      <c r="J86" s="25"/>
      <c r="K86" s="18"/>
      <c r="L86" s="1"/>
      <c r="M86" s="43"/>
      <c r="N86" s="42"/>
      <c r="O86" s="1"/>
      <c r="P86" s="1"/>
      <c r="Q86" s="1"/>
      <c r="R86" s="1"/>
      <c r="S86" s="124"/>
      <c r="T86" s="122"/>
      <c r="U86" s="49"/>
      <c r="V86" s="96"/>
      <c r="W86" s="51"/>
      <c r="X86" s="49"/>
      <c r="Y86" s="51"/>
      <c r="Z86" s="25"/>
      <c r="AA86" s="25"/>
      <c r="AB86" s="25"/>
      <c r="AC86" s="25"/>
      <c r="AD86" s="25"/>
      <c r="AE86" s="25"/>
      <c r="AF86" s="25"/>
      <c r="AG86" s="25"/>
      <c r="AH86" s="25"/>
      <c r="AI86" s="25"/>
      <c r="AJ86" s="18"/>
      <c r="AK86" s="1"/>
      <c r="AL86" s="1"/>
      <c r="AM86" s="1"/>
      <c r="AN86" s="1"/>
      <c r="AO86" s="10"/>
    </row>
    <row r="87" spans="2:41" x14ac:dyDescent="0.25">
      <c r="B87" s="1"/>
      <c r="C87" s="10"/>
      <c r="D87" s="28"/>
      <c r="E87" s="28"/>
      <c r="F87" s="1"/>
      <c r="G87" s="22"/>
      <c r="H87" s="43"/>
      <c r="I87" s="42"/>
      <c r="J87" s="25"/>
      <c r="K87" s="18"/>
      <c r="L87" s="1"/>
      <c r="M87" s="43"/>
      <c r="N87" s="42"/>
      <c r="O87" s="1"/>
      <c r="P87" s="1"/>
      <c r="Q87" s="1"/>
      <c r="R87" s="1"/>
      <c r="S87" s="124"/>
      <c r="T87" s="122"/>
      <c r="U87" s="49"/>
      <c r="V87" s="96"/>
      <c r="W87" s="51"/>
      <c r="X87" s="49"/>
      <c r="Y87" s="51"/>
      <c r="Z87" s="25"/>
      <c r="AA87" s="25"/>
      <c r="AB87" s="25"/>
      <c r="AC87" s="25"/>
      <c r="AD87" s="25"/>
      <c r="AE87" s="25"/>
      <c r="AF87" s="25"/>
      <c r="AG87" s="25"/>
      <c r="AH87" s="25"/>
      <c r="AI87" s="25"/>
      <c r="AJ87" s="18"/>
      <c r="AK87" s="1"/>
      <c r="AL87" s="1"/>
      <c r="AM87" s="1"/>
      <c r="AN87" s="1"/>
      <c r="AO87" s="10"/>
    </row>
    <row r="88" spans="2:41" x14ac:dyDescent="0.25">
      <c r="B88" s="1"/>
      <c r="C88" s="10"/>
      <c r="D88" s="28"/>
      <c r="E88" s="28"/>
      <c r="F88" s="1"/>
      <c r="G88" s="22"/>
      <c r="H88" s="43"/>
      <c r="I88" s="42"/>
      <c r="J88" s="25"/>
      <c r="K88" s="18"/>
      <c r="L88" s="1"/>
      <c r="M88" s="43"/>
      <c r="N88" s="42"/>
      <c r="O88" s="1"/>
      <c r="P88" s="1"/>
      <c r="Q88" s="1"/>
      <c r="R88" s="1"/>
      <c r="S88" s="124"/>
      <c r="T88" s="122"/>
      <c r="U88" s="49"/>
      <c r="V88" s="96"/>
      <c r="W88" s="51"/>
      <c r="X88" s="49"/>
      <c r="Y88" s="51"/>
      <c r="Z88" s="25"/>
      <c r="AA88" s="25"/>
      <c r="AB88" s="25"/>
      <c r="AC88" s="25"/>
      <c r="AD88" s="25"/>
      <c r="AE88" s="25"/>
      <c r="AF88" s="25"/>
      <c r="AG88" s="25"/>
      <c r="AH88" s="25"/>
      <c r="AI88" s="25"/>
      <c r="AJ88" s="18"/>
      <c r="AK88" s="1"/>
      <c r="AL88" s="1"/>
      <c r="AM88" s="1"/>
      <c r="AN88" s="1"/>
      <c r="AO88" s="10"/>
    </row>
    <row r="89" spans="2:41" x14ac:dyDescent="0.25">
      <c r="B89" s="1"/>
      <c r="C89" s="10"/>
      <c r="D89" s="28"/>
      <c r="E89" s="28"/>
      <c r="F89" s="1"/>
      <c r="G89" s="22"/>
      <c r="H89" s="43"/>
      <c r="I89" s="42"/>
      <c r="J89" s="25"/>
      <c r="K89" s="18"/>
      <c r="L89" s="1"/>
      <c r="M89" s="43"/>
      <c r="N89" s="42"/>
      <c r="O89" s="1"/>
      <c r="P89" s="1"/>
      <c r="Q89" s="1"/>
      <c r="R89" s="1"/>
      <c r="S89" s="124"/>
      <c r="T89" s="122"/>
      <c r="U89" s="49"/>
      <c r="V89" s="96"/>
      <c r="W89" s="51"/>
      <c r="X89" s="49"/>
      <c r="Y89" s="51"/>
      <c r="Z89" s="25"/>
      <c r="AA89" s="25"/>
      <c r="AB89" s="25"/>
      <c r="AC89" s="25"/>
      <c r="AD89" s="25"/>
      <c r="AE89" s="25"/>
      <c r="AF89" s="25"/>
      <c r="AG89" s="25"/>
      <c r="AH89" s="25"/>
      <c r="AI89" s="25"/>
      <c r="AJ89" s="18"/>
      <c r="AK89" s="1"/>
      <c r="AL89" s="1"/>
      <c r="AM89" s="1"/>
      <c r="AN89" s="1"/>
      <c r="AO89" s="10"/>
    </row>
    <row r="90" spans="2:41" x14ac:dyDescent="0.25">
      <c r="B90" s="1"/>
      <c r="C90" s="10"/>
      <c r="D90" s="28"/>
      <c r="E90" s="28"/>
      <c r="F90" s="1"/>
      <c r="G90" s="22"/>
      <c r="H90" s="43"/>
      <c r="I90" s="42"/>
      <c r="J90" s="25"/>
      <c r="K90" s="18"/>
      <c r="L90" s="1"/>
      <c r="M90" s="43"/>
      <c r="N90" s="42"/>
      <c r="O90" s="1"/>
      <c r="P90" s="1"/>
      <c r="Q90" s="1"/>
      <c r="R90" s="1"/>
      <c r="S90" s="124"/>
      <c r="T90" s="122"/>
      <c r="U90" s="49"/>
      <c r="V90" s="96"/>
      <c r="W90" s="51"/>
      <c r="X90" s="49"/>
      <c r="Y90" s="51"/>
      <c r="Z90" s="25"/>
      <c r="AA90" s="25"/>
      <c r="AB90" s="25"/>
      <c r="AC90" s="25"/>
      <c r="AD90" s="25"/>
      <c r="AE90" s="25"/>
      <c r="AF90" s="25"/>
      <c r="AG90" s="25"/>
      <c r="AH90" s="25"/>
      <c r="AI90" s="25"/>
      <c r="AJ90" s="18"/>
      <c r="AK90" s="1"/>
      <c r="AL90" s="1"/>
      <c r="AM90" s="1"/>
      <c r="AN90" s="1"/>
      <c r="AO90" s="10"/>
    </row>
    <row r="91" spans="2:41" x14ac:dyDescent="0.25">
      <c r="B91" s="1"/>
      <c r="C91" s="10"/>
      <c r="D91" s="28"/>
      <c r="E91" s="28"/>
      <c r="F91" s="1"/>
      <c r="G91" s="22"/>
      <c r="H91" s="43"/>
      <c r="I91" s="42"/>
      <c r="J91" s="25"/>
      <c r="K91" s="18"/>
      <c r="L91" s="1"/>
      <c r="M91" s="43"/>
      <c r="N91" s="42"/>
      <c r="O91" s="1"/>
      <c r="P91" s="1"/>
      <c r="Q91" s="1"/>
      <c r="R91" s="1"/>
      <c r="S91" s="124"/>
      <c r="T91" s="122"/>
      <c r="U91" s="49"/>
      <c r="V91" s="96"/>
      <c r="W91" s="51"/>
      <c r="X91" s="49"/>
      <c r="Y91" s="51"/>
      <c r="Z91" s="25"/>
      <c r="AA91" s="25"/>
      <c r="AB91" s="25"/>
      <c r="AC91" s="25"/>
      <c r="AD91" s="25"/>
      <c r="AE91" s="25"/>
      <c r="AF91" s="25"/>
      <c r="AG91" s="25"/>
      <c r="AH91" s="25"/>
      <c r="AI91" s="25"/>
      <c r="AJ91" s="18"/>
      <c r="AK91" s="1"/>
      <c r="AL91" s="1"/>
      <c r="AM91" s="1"/>
      <c r="AN91" s="1"/>
      <c r="AO91" s="10"/>
    </row>
    <row r="92" spans="2:41" x14ac:dyDescent="0.25">
      <c r="B92" s="1"/>
      <c r="C92" s="10"/>
      <c r="D92" s="28"/>
      <c r="E92" s="28"/>
      <c r="F92" s="1"/>
      <c r="G92" s="22"/>
      <c r="H92" s="43"/>
      <c r="I92" s="42"/>
      <c r="J92" s="25"/>
      <c r="K92" s="18"/>
      <c r="L92" s="1"/>
      <c r="M92" s="43"/>
      <c r="N92" s="42"/>
      <c r="O92" s="1"/>
      <c r="P92" s="1"/>
      <c r="Q92" s="1"/>
      <c r="R92" s="1"/>
      <c r="S92" s="124"/>
      <c r="T92" s="122"/>
      <c r="U92" s="49"/>
      <c r="V92" s="96"/>
      <c r="W92" s="51"/>
      <c r="X92" s="49"/>
      <c r="Y92" s="51"/>
      <c r="Z92" s="25"/>
      <c r="AA92" s="25"/>
      <c r="AB92" s="25"/>
      <c r="AC92" s="25"/>
      <c r="AD92" s="25"/>
      <c r="AE92" s="25"/>
      <c r="AF92" s="25"/>
      <c r="AG92" s="25"/>
      <c r="AH92" s="25"/>
      <c r="AI92" s="25"/>
      <c r="AJ92" s="18"/>
      <c r="AK92" s="1"/>
      <c r="AL92" s="1"/>
      <c r="AM92" s="1"/>
      <c r="AN92" s="1"/>
      <c r="AO92" s="10"/>
    </row>
    <row r="93" spans="2:41" x14ac:dyDescent="0.25">
      <c r="B93" s="1"/>
      <c r="C93" s="10"/>
      <c r="D93" s="28"/>
      <c r="E93" s="28"/>
      <c r="F93" s="1"/>
      <c r="G93" s="22"/>
      <c r="H93" s="43"/>
      <c r="I93" s="42"/>
      <c r="J93" s="25"/>
      <c r="K93" s="18"/>
      <c r="L93" s="1"/>
      <c r="M93" s="43"/>
      <c r="N93" s="42"/>
      <c r="O93" s="1"/>
      <c r="P93" s="1"/>
      <c r="Q93" s="1"/>
      <c r="R93" s="1"/>
      <c r="S93" s="124"/>
      <c r="T93" s="122"/>
      <c r="U93" s="49"/>
      <c r="V93" s="96"/>
      <c r="W93" s="51"/>
      <c r="X93" s="49"/>
      <c r="Y93" s="51"/>
      <c r="Z93" s="25"/>
      <c r="AA93" s="25"/>
      <c r="AB93" s="25"/>
      <c r="AC93" s="25"/>
      <c r="AD93" s="25"/>
      <c r="AE93" s="25"/>
      <c r="AF93" s="25"/>
      <c r="AG93" s="25"/>
      <c r="AH93" s="25"/>
      <c r="AI93" s="25"/>
      <c r="AJ93" s="18"/>
      <c r="AK93" s="1"/>
      <c r="AL93" s="1"/>
      <c r="AM93" s="1"/>
      <c r="AN93" s="1"/>
      <c r="AO93" s="10"/>
    </row>
    <row r="94" spans="2:41" x14ac:dyDescent="0.25">
      <c r="B94" s="1"/>
      <c r="C94" s="10"/>
      <c r="D94" s="28"/>
      <c r="E94" s="28"/>
      <c r="F94" s="1"/>
      <c r="G94" s="22"/>
      <c r="H94" s="43"/>
      <c r="I94" s="42"/>
      <c r="J94" s="25"/>
      <c r="K94" s="18"/>
      <c r="L94" s="1"/>
      <c r="M94" s="43"/>
      <c r="N94" s="42"/>
      <c r="O94" s="1"/>
      <c r="P94" s="1"/>
      <c r="Q94" s="1"/>
      <c r="R94" s="1"/>
      <c r="S94" s="124"/>
      <c r="T94" s="122"/>
      <c r="U94" s="49"/>
      <c r="V94" s="96"/>
      <c r="W94" s="51"/>
      <c r="X94" s="49"/>
      <c r="Y94" s="51"/>
      <c r="Z94" s="25"/>
      <c r="AA94" s="25"/>
      <c r="AB94" s="25"/>
      <c r="AC94" s="25"/>
      <c r="AD94" s="25"/>
      <c r="AE94" s="25"/>
      <c r="AF94" s="25"/>
      <c r="AG94" s="25"/>
      <c r="AH94" s="25"/>
      <c r="AI94" s="25"/>
      <c r="AJ94" s="18"/>
      <c r="AK94" s="1"/>
      <c r="AL94" s="1"/>
      <c r="AM94" s="1"/>
      <c r="AN94" s="1"/>
      <c r="AO94" s="10"/>
    </row>
    <row r="95" spans="2:41" x14ac:dyDescent="0.25">
      <c r="B95" s="1"/>
      <c r="C95" s="10"/>
      <c r="D95" s="28"/>
      <c r="E95" s="28"/>
      <c r="F95" s="1"/>
      <c r="G95" s="22"/>
      <c r="H95" s="43"/>
      <c r="I95" s="42"/>
      <c r="J95" s="25"/>
      <c r="K95" s="18"/>
      <c r="L95" s="1"/>
      <c r="M95" s="43"/>
      <c r="N95" s="42"/>
      <c r="O95" s="1"/>
      <c r="P95" s="1"/>
      <c r="Q95" s="1"/>
      <c r="R95" s="1"/>
      <c r="S95" s="124"/>
      <c r="T95" s="122"/>
      <c r="U95" s="49"/>
      <c r="V95" s="96"/>
      <c r="W95" s="51"/>
      <c r="X95" s="49"/>
      <c r="Y95" s="51"/>
      <c r="Z95" s="25"/>
      <c r="AA95" s="25"/>
      <c r="AB95" s="25"/>
      <c r="AC95" s="25"/>
      <c r="AD95" s="25"/>
      <c r="AE95" s="25"/>
      <c r="AF95" s="25"/>
      <c r="AG95" s="25"/>
      <c r="AH95" s="25"/>
      <c r="AI95" s="25"/>
      <c r="AJ95" s="18"/>
      <c r="AK95" s="1"/>
      <c r="AL95" s="1"/>
      <c r="AM95" s="1"/>
      <c r="AN95" s="1"/>
      <c r="AO95" s="10"/>
    </row>
    <row r="96" spans="2:41" x14ac:dyDescent="0.25">
      <c r="B96" s="1"/>
      <c r="C96" s="10"/>
      <c r="D96" s="28"/>
      <c r="E96" s="28"/>
      <c r="F96" s="1"/>
      <c r="G96" s="22"/>
      <c r="H96" s="43"/>
      <c r="I96" s="42"/>
      <c r="J96" s="25"/>
      <c r="K96" s="18"/>
      <c r="L96" s="1"/>
      <c r="M96" s="43"/>
      <c r="N96" s="42"/>
      <c r="O96" s="1"/>
      <c r="P96" s="1"/>
      <c r="Q96" s="1"/>
      <c r="R96" s="1"/>
      <c r="S96" s="124"/>
      <c r="T96" s="122"/>
      <c r="U96" s="49"/>
      <c r="V96" s="96"/>
      <c r="W96" s="51"/>
      <c r="X96" s="49"/>
      <c r="Y96" s="51"/>
      <c r="Z96" s="25"/>
      <c r="AA96" s="25"/>
      <c r="AB96" s="25"/>
      <c r="AC96" s="25"/>
      <c r="AD96" s="25"/>
      <c r="AE96" s="25"/>
      <c r="AF96" s="25"/>
      <c r="AG96" s="25"/>
      <c r="AH96" s="25"/>
      <c r="AI96" s="25"/>
      <c r="AJ96" s="18"/>
      <c r="AK96" s="1"/>
      <c r="AL96" s="1"/>
      <c r="AM96" s="1"/>
      <c r="AN96" s="1"/>
      <c r="AO96" s="10"/>
    </row>
    <row r="97" spans="2:41" x14ac:dyDescent="0.25">
      <c r="B97" s="1"/>
      <c r="C97" s="10"/>
      <c r="D97" s="28"/>
      <c r="E97" s="28"/>
      <c r="F97" s="1"/>
      <c r="G97" s="22"/>
      <c r="H97" s="43"/>
      <c r="I97" s="42"/>
      <c r="J97" s="25"/>
      <c r="K97" s="18"/>
      <c r="L97" s="1"/>
      <c r="M97" s="43"/>
      <c r="N97" s="42"/>
      <c r="O97" s="1"/>
      <c r="P97" s="1"/>
      <c r="Q97" s="1"/>
      <c r="R97" s="1"/>
      <c r="S97" s="124"/>
      <c r="T97" s="122"/>
      <c r="U97" s="49"/>
      <c r="V97" s="96"/>
      <c r="W97" s="51"/>
      <c r="X97" s="49"/>
      <c r="Y97" s="51"/>
      <c r="Z97" s="25"/>
      <c r="AA97" s="25"/>
      <c r="AB97" s="25"/>
      <c r="AC97" s="25"/>
      <c r="AD97" s="25"/>
      <c r="AE97" s="25"/>
      <c r="AF97" s="25"/>
      <c r="AG97" s="25"/>
      <c r="AH97" s="25"/>
      <c r="AI97" s="25"/>
      <c r="AJ97" s="18"/>
      <c r="AK97" s="1"/>
      <c r="AL97" s="1"/>
      <c r="AM97" s="1"/>
      <c r="AN97" s="1"/>
      <c r="AO97" s="10"/>
    </row>
    <row r="98" spans="2:41" x14ac:dyDescent="0.25">
      <c r="B98" s="1"/>
      <c r="C98" s="10"/>
      <c r="D98" s="28"/>
      <c r="E98" s="28"/>
      <c r="F98" s="1"/>
      <c r="G98" s="22"/>
      <c r="H98" s="43"/>
      <c r="I98" s="42"/>
      <c r="J98" s="25"/>
      <c r="K98" s="18"/>
      <c r="L98" s="1"/>
      <c r="M98" s="43"/>
      <c r="N98" s="42"/>
      <c r="O98" s="1"/>
      <c r="P98" s="1"/>
      <c r="Q98" s="1"/>
      <c r="R98" s="1"/>
      <c r="S98" s="124"/>
      <c r="T98" s="122"/>
      <c r="U98" s="49"/>
      <c r="V98" s="96"/>
      <c r="W98" s="51"/>
      <c r="X98" s="49"/>
      <c r="Y98" s="51"/>
      <c r="Z98" s="25"/>
      <c r="AA98" s="25"/>
      <c r="AB98" s="25"/>
      <c r="AC98" s="25"/>
      <c r="AD98" s="25"/>
      <c r="AE98" s="25"/>
      <c r="AF98" s="25"/>
      <c r="AG98" s="25"/>
      <c r="AH98" s="25"/>
      <c r="AI98" s="25"/>
      <c r="AJ98" s="18"/>
      <c r="AK98" s="1"/>
      <c r="AL98" s="1"/>
      <c r="AM98" s="1"/>
      <c r="AN98" s="1"/>
      <c r="AO98" s="10"/>
    </row>
    <row r="99" spans="2:41" x14ac:dyDescent="0.25">
      <c r="B99" s="1"/>
      <c r="C99" s="10"/>
      <c r="D99" s="28"/>
      <c r="E99" s="28"/>
      <c r="F99" s="1"/>
      <c r="G99" s="22"/>
      <c r="H99" s="43"/>
      <c r="I99" s="42"/>
      <c r="J99" s="25"/>
      <c r="K99" s="18"/>
      <c r="L99" s="1"/>
      <c r="M99" s="43"/>
      <c r="N99" s="42"/>
      <c r="O99" s="1"/>
      <c r="P99" s="1"/>
      <c r="Q99" s="1"/>
      <c r="R99" s="1"/>
      <c r="S99" s="124"/>
      <c r="T99" s="122"/>
      <c r="U99" s="49"/>
      <c r="V99" s="96"/>
      <c r="W99" s="51"/>
      <c r="X99" s="49"/>
      <c r="Y99" s="51"/>
      <c r="Z99" s="25"/>
      <c r="AA99" s="25"/>
      <c r="AB99" s="25"/>
      <c r="AC99" s="25"/>
      <c r="AD99" s="25"/>
      <c r="AE99" s="25"/>
      <c r="AF99" s="25"/>
      <c r="AG99" s="25"/>
      <c r="AH99" s="25"/>
      <c r="AI99" s="25"/>
      <c r="AJ99" s="18"/>
      <c r="AK99" s="1"/>
      <c r="AL99" s="1"/>
      <c r="AM99" s="1"/>
      <c r="AN99" s="1"/>
      <c r="AO99" s="10"/>
    </row>
    <row r="100" spans="2:41" x14ac:dyDescent="0.25">
      <c r="B100" s="1"/>
      <c r="C100" s="10"/>
      <c r="D100" s="28"/>
      <c r="E100" s="28"/>
      <c r="F100" s="1"/>
      <c r="G100" s="22"/>
      <c r="H100" s="43"/>
      <c r="I100" s="42"/>
      <c r="J100" s="25"/>
      <c r="K100" s="18"/>
      <c r="L100" s="1"/>
      <c r="M100" s="43"/>
      <c r="N100" s="42"/>
      <c r="O100" s="1"/>
      <c r="P100" s="1"/>
      <c r="Q100" s="1"/>
      <c r="R100" s="1"/>
      <c r="S100" s="124"/>
      <c r="T100" s="122"/>
      <c r="U100" s="49"/>
      <c r="V100" s="96"/>
      <c r="W100" s="51"/>
      <c r="X100" s="49"/>
      <c r="Y100" s="51"/>
      <c r="Z100" s="25"/>
      <c r="AA100" s="25"/>
      <c r="AB100" s="25"/>
      <c r="AC100" s="25"/>
      <c r="AD100" s="25"/>
      <c r="AE100" s="25"/>
      <c r="AF100" s="25"/>
      <c r="AG100" s="25"/>
      <c r="AH100" s="25"/>
      <c r="AI100" s="25"/>
      <c r="AJ100" s="18"/>
      <c r="AK100" s="1"/>
      <c r="AL100" s="1"/>
      <c r="AM100" s="1"/>
      <c r="AN100" s="1"/>
      <c r="AO100" s="10"/>
    </row>
    <row r="101" spans="2:41" x14ac:dyDescent="0.25">
      <c r="B101" s="1"/>
      <c r="C101" s="10"/>
      <c r="D101" s="28"/>
      <c r="E101" s="28"/>
      <c r="F101" s="1"/>
      <c r="G101" s="22"/>
      <c r="H101" s="43"/>
      <c r="I101" s="42"/>
      <c r="J101" s="25"/>
      <c r="K101" s="18"/>
      <c r="L101" s="1"/>
      <c r="M101" s="43"/>
      <c r="N101" s="42"/>
      <c r="O101" s="1"/>
      <c r="P101" s="1"/>
      <c r="Q101" s="1"/>
      <c r="R101" s="1"/>
      <c r="S101" s="124"/>
      <c r="T101" s="122"/>
      <c r="U101" s="49"/>
      <c r="V101" s="96"/>
      <c r="W101" s="51"/>
      <c r="X101" s="49"/>
      <c r="Y101" s="51"/>
      <c r="Z101" s="25"/>
      <c r="AA101" s="25"/>
      <c r="AB101" s="25"/>
      <c r="AC101" s="25"/>
      <c r="AD101" s="25"/>
      <c r="AE101" s="25"/>
      <c r="AF101" s="25"/>
      <c r="AG101" s="25"/>
      <c r="AH101" s="25"/>
      <c r="AI101" s="25"/>
      <c r="AJ101" s="18"/>
      <c r="AK101" s="1"/>
      <c r="AL101" s="1"/>
      <c r="AM101" s="1"/>
      <c r="AN101" s="1"/>
      <c r="AO101" s="10"/>
    </row>
    <row r="102" spans="2:41" x14ac:dyDescent="0.25">
      <c r="B102" s="1"/>
      <c r="C102" s="10"/>
      <c r="D102" s="28"/>
      <c r="E102" s="28"/>
      <c r="F102" s="1"/>
      <c r="G102" s="22"/>
      <c r="H102" s="43"/>
      <c r="I102" s="42"/>
      <c r="J102" s="25"/>
      <c r="K102" s="18"/>
      <c r="L102" s="1"/>
      <c r="M102" s="43"/>
      <c r="N102" s="42"/>
      <c r="O102" s="1"/>
      <c r="P102" s="1"/>
      <c r="Q102" s="1"/>
      <c r="R102" s="1"/>
      <c r="S102" s="124"/>
      <c r="T102" s="122"/>
      <c r="U102" s="49"/>
      <c r="V102" s="96"/>
      <c r="W102" s="51"/>
      <c r="X102" s="49"/>
      <c r="Y102" s="51"/>
      <c r="Z102" s="25"/>
      <c r="AA102" s="25"/>
      <c r="AB102" s="25"/>
      <c r="AC102" s="25"/>
      <c r="AD102" s="25"/>
      <c r="AE102" s="25"/>
      <c r="AF102" s="25"/>
      <c r="AG102" s="25"/>
      <c r="AH102" s="25"/>
      <c r="AI102" s="25"/>
      <c r="AJ102" s="18"/>
      <c r="AK102" s="1"/>
      <c r="AL102" s="1"/>
      <c r="AM102" s="1"/>
      <c r="AN102" s="1"/>
      <c r="AO102" s="10"/>
    </row>
    <row r="103" spans="2:41" x14ac:dyDescent="0.25">
      <c r="B103" s="1"/>
      <c r="C103" s="10"/>
      <c r="D103" s="28"/>
      <c r="E103" s="28"/>
      <c r="F103" s="1"/>
      <c r="G103" s="22"/>
      <c r="H103" s="43"/>
      <c r="I103" s="42"/>
      <c r="J103" s="25"/>
      <c r="K103" s="18"/>
      <c r="L103" s="1"/>
      <c r="M103" s="43"/>
      <c r="N103" s="42"/>
      <c r="O103" s="1"/>
      <c r="P103" s="1"/>
      <c r="Q103" s="1"/>
      <c r="R103" s="1"/>
      <c r="S103" s="124"/>
      <c r="T103" s="122"/>
      <c r="U103" s="49"/>
      <c r="V103" s="96"/>
      <c r="W103" s="51"/>
      <c r="X103" s="49"/>
      <c r="Y103" s="51"/>
      <c r="Z103" s="25"/>
      <c r="AA103" s="25"/>
      <c r="AB103" s="25"/>
      <c r="AC103" s="25"/>
      <c r="AD103" s="25"/>
      <c r="AE103" s="25"/>
      <c r="AF103" s="25"/>
      <c r="AG103" s="25"/>
      <c r="AH103" s="25"/>
      <c r="AI103" s="25"/>
      <c r="AJ103" s="18"/>
      <c r="AK103" s="1"/>
      <c r="AL103" s="1"/>
      <c r="AM103" s="1"/>
      <c r="AN103" s="1"/>
      <c r="AO103" s="10"/>
    </row>
    <row r="104" spans="2:41" x14ac:dyDescent="0.25">
      <c r="B104" s="1"/>
      <c r="C104" s="10"/>
      <c r="D104" s="28"/>
      <c r="E104" s="28"/>
      <c r="F104" s="1"/>
      <c r="G104" s="22"/>
      <c r="H104" s="43"/>
      <c r="I104" s="42"/>
      <c r="J104" s="25"/>
      <c r="K104" s="18"/>
      <c r="L104" s="1"/>
      <c r="M104" s="43"/>
      <c r="N104" s="42"/>
      <c r="O104" s="1"/>
      <c r="P104" s="1"/>
      <c r="Q104" s="1"/>
      <c r="R104" s="1"/>
      <c r="S104" s="124"/>
      <c r="T104" s="122"/>
      <c r="U104" s="49"/>
      <c r="V104" s="96"/>
      <c r="W104" s="51"/>
      <c r="X104" s="49"/>
      <c r="Y104" s="51"/>
      <c r="Z104" s="25"/>
      <c r="AA104" s="25"/>
      <c r="AB104" s="25"/>
      <c r="AC104" s="25"/>
      <c r="AD104" s="25"/>
      <c r="AE104" s="25"/>
      <c r="AF104" s="25"/>
      <c r="AG104" s="25"/>
      <c r="AH104" s="25"/>
      <c r="AI104" s="25"/>
      <c r="AJ104" s="18"/>
      <c r="AK104" s="1"/>
      <c r="AL104" s="1"/>
      <c r="AM104" s="1"/>
      <c r="AN104" s="1"/>
      <c r="AO104" s="10"/>
    </row>
    <row r="105" spans="2:41" x14ac:dyDescent="0.25">
      <c r="B105" s="1"/>
      <c r="C105" s="10"/>
      <c r="D105" s="28"/>
      <c r="E105" s="28"/>
      <c r="F105" s="1"/>
      <c r="G105" s="22"/>
      <c r="H105" s="43"/>
      <c r="I105" s="42"/>
      <c r="J105" s="25"/>
      <c r="K105" s="18"/>
      <c r="L105" s="1"/>
      <c r="M105" s="43"/>
      <c r="N105" s="42"/>
      <c r="O105" s="1"/>
      <c r="P105" s="1"/>
      <c r="Q105" s="1"/>
      <c r="R105" s="1"/>
      <c r="S105" s="124"/>
      <c r="T105" s="122"/>
      <c r="U105" s="49"/>
      <c r="V105" s="96"/>
      <c r="W105" s="51"/>
      <c r="X105" s="49"/>
      <c r="Y105" s="51"/>
      <c r="Z105" s="25"/>
      <c r="AA105" s="25"/>
      <c r="AB105" s="25"/>
      <c r="AC105" s="25"/>
      <c r="AD105" s="25"/>
      <c r="AE105" s="25"/>
      <c r="AF105" s="25"/>
      <c r="AG105" s="25"/>
      <c r="AH105" s="25"/>
      <c r="AI105" s="25"/>
      <c r="AJ105" s="18"/>
      <c r="AK105" s="1"/>
      <c r="AL105" s="1"/>
      <c r="AM105" s="1"/>
      <c r="AN105" s="1"/>
      <c r="AO105" s="10"/>
    </row>
    <row r="106" spans="2:41" x14ac:dyDescent="0.25">
      <c r="B106" s="1"/>
      <c r="C106" s="10"/>
      <c r="D106" s="28"/>
      <c r="E106" s="28"/>
      <c r="F106" s="1"/>
      <c r="G106" s="22"/>
      <c r="H106" s="43"/>
      <c r="I106" s="42"/>
      <c r="J106" s="25"/>
      <c r="K106" s="18"/>
      <c r="L106" s="1"/>
      <c r="M106" s="43"/>
      <c r="N106" s="42"/>
      <c r="O106" s="1"/>
      <c r="P106" s="1"/>
      <c r="Q106" s="1"/>
      <c r="R106" s="1"/>
      <c r="S106" s="124"/>
      <c r="T106" s="122"/>
      <c r="U106" s="49"/>
      <c r="V106" s="96"/>
      <c r="W106" s="51"/>
      <c r="X106" s="49"/>
      <c r="Y106" s="51"/>
      <c r="Z106" s="25"/>
      <c r="AA106" s="25"/>
      <c r="AB106" s="25"/>
      <c r="AC106" s="25"/>
      <c r="AD106" s="25"/>
      <c r="AE106" s="25"/>
      <c r="AF106" s="25"/>
      <c r="AG106" s="25"/>
      <c r="AH106" s="25"/>
      <c r="AI106" s="25"/>
      <c r="AJ106" s="18"/>
      <c r="AK106" s="1"/>
      <c r="AL106" s="1"/>
      <c r="AM106" s="1"/>
      <c r="AN106" s="1"/>
      <c r="AO106" s="10"/>
    </row>
    <row r="107" spans="2:41" x14ac:dyDescent="0.25">
      <c r="B107" s="1"/>
      <c r="C107" s="10"/>
      <c r="D107" s="28"/>
      <c r="E107" s="28"/>
      <c r="F107" s="1"/>
      <c r="G107" s="22"/>
      <c r="H107" s="43"/>
      <c r="I107" s="42"/>
      <c r="J107" s="25"/>
      <c r="K107" s="18"/>
      <c r="L107" s="1"/>
      <c r="M107" s="43"/>
      <c r="N107" s="42"/>
      <c r="O107" s="1"/>
      <c r="P107" s="1"/>
      <c r="Q107" s="1"/>
      <c r="R107" s="1"/>
      <c r="S107" s="124"/>
      <c r="T107" s="122"/>
      <c r="U107" s="49"/>
      <c r="V107" s="96"/>
      <c r="W107" s="51"/>
      <c r="X107" s="49"/>
      <c r="Y107" s="51"/>
      <c r="Z107" s="25"/>
      <c r="AA107" s="25"/>
      <c r="AB107" s="25"/>
      <c r="AC107" s="25"/>
      <c r="AD107" s="25"/>
      <c r="AE107" s="25"/>
      <c r="AF107" s="25"/>
      <c r="AG107" s="25"/>
      <c r="AH107" s="25"/>
      <c r="AI107" s="25"/>
      <c r="AJ107" s="18"/>
      <c r="AK107" s="1"/>
      <c r="AL107" s="1"/>
      <c r="AM107" s="1"/>
      <c r="AN107" s="1"/>
      <c r="AO107" s="10"/>
    </row>
    <row r="108" spans="2:41" x14ac:dyDescent="0.25">
      <c r="B108" s="1"/>
      <c r="C108" s="10"/>
      <c r="D108" s="28"/>
      <c r="E108" s="28"/>
      <c r="F108" s="1"/>
      <c r="G108" s="22"/>
      <c r="H108" s="43"/>
      <c r="I108" s="42"/>
      <c r="J108" s="25"/>
      <c r="K108" s="18"/>
      <c r="L108" s="1"/>
      <c r="M108" s="43"/>
      <c r="N108" s="42"/>
      <c r="O108" s="1"/>
      <c r="P108" s="1"/>
      <c r="Q108" s="1"/>
      <c r="R108" s="1"/>
      <c r="S108" s="124"/>
      <c r="T108" s="122"/>
      <c r="U108" s="49"/>
      <c r="V108" s="96"/>
      <c r="W108" s="51"/>
      <c r="X108" s="49"/>
      <c r="Y108" s="51"/>
      <c r="Z108" s="25"/>
      <c r="AA108" s="25"/>
      <c r="AB108" s="25"/>
      <c r="AC108" s="25"/>
      <c r="AD108" s="25"/>
      <c r="AE108" s="25"/>
      <c r="AF108" s="25"/>
      <c r="AG108" s="25"/>
      <c r="AH108" s="25"/>
      <c r="AI108" s="25"/>
      <c r="AJ108" s="18"/>
      <c r="AK108" s="1"/>
      <c r="AL108" s="1"/>
      <c r="AM108" s="1"/>
      <c r="AN108" s="1"/>
      <c r="AO108" s="10"/>
    </row>
    <row r="109" spans="2:41" x14ac:dyDescent="0.25">
      <c r="B109" s="1"/>
      <c r="C109" s="10"/>
      <c r="D109" s="28"/>
      <c r="E109" s="28"/>
      <c r="F109" s="1"/>
      <c r="G109" s="22"/>
      <c r="H109" s="43"/>
      <c r="I109" s="42"/>
      <c r="J109" s="25"/>
      <c r="K109" s="18"/>
      <c r="L109" s="1"/>
      <c r="M109" s="43"/>
      <c r="N109" s="42"/>
      <c r="O109" s="1"/>
      <c r="P109" s="1"/>
      <c r="Q109" s="1"/>
      <c r="R109" s="1"/>
      <c r="S109" s="124"/>
      <c r="T109" s="122"/>
      <c r="U109" s="49"/>
      <c r="V109" s="96"/>
      <c r="W109" s="51"/>
      <c r="X109" s="49"/>
      <c r="Y109" s="51"/>
      <c r="Z109" s="25"/>
      <c r="AA109" s="25"/>
      <c r="AB109" s="25"/>
      <c r="AC109" s="25"/>
      <c r="AD109" s="25"/>
      <c r="AE109" s="25"/>
      <c r="AF109" s="25"/>
      <c r="AG109" s="25"/>
      <c r="AH109" s="25"/>
      <c r="AI109" s="25"/>
      <c r="AJ109" s="18"/>
      <c r="AK109" s="1"/>
      <c r="AL109" s="1"/>
      <c r="AM109" s="1"/>
      <c r="AN109" s="1"/>
      <c r="AO109" s="10"/>
    </row>
    <row r="110" spans="2:41" x14ac:dyDescent="0.25">
      <c r="B110" s="1"/>
      <c r="C110" s="10"/>
      <c r="D110" s="28"/>
      <c r="E110" s="28"/>
      <c r="F110" s="1"/>
      <c r="G110" s="22"/>
      <c r="H110" s="43"/>
      <c r="I110" s="42"/>
      <c r="J110" s="25"/>
      <c r="K110" s="18"/>
      <c r="L110" s="1"/>
      <c r="M110" s="43"/>
      <c r="N110" s="42"/>
      <c r="O110" s="1"/>
      <c r="P110" s="1"/>
      <c r="Q110" s="1"/>
      <c r="R110" s="1"/>
      <c r="S110" s="124"/>
      <c r="T110" s="122"/>
      <c r="U110" s="49"/>
      <c r="V110" s="96"/>
      <c r="W110" s="51"/>
      <c r="X110" s="49"/>
      <c r="Y110" s="51"/>
      <c r="Z110" s="25"/>
      <c r="AA110" s="25"/>
      <c r="AB110" s="25"/>
      <c r="AC110" s="25"/>
      <c r="AD110" s="25"/>
      <c r="AE110" s="25"/>
      <c r="AF110" s="25"/>
      <c r="AG110" s="25"/>
      <c r="AH110" s="25"/>
      <c r="AI110" s="25"/>
      <c r="AJ110" s="18"/>
      <c r="AK110" s="1"/>
      <c r="AL110" s="1"/>
      <c r="AM110" s="1"/>
      <c r="AN110" s="1"/>
      <c r="AO110" s="10"/>
    </row>
    <row r="111" spans="2:41" x14ac:dyDescent="0.25">
      <c r="B111" s="1"/>
      <c r="C111" s="10"/>
      <c r="D111" s="28"/>
      <c r="E111" s="28"/>
      <c r="F111" s="1"/>
      <c r="G111" s="22"/>
      <c r="H111" s="43"/>
      <c r="I111" s="42"/>
      <c r="J111" s="25"/>
      <c r="K111" s="18"/>
      <c r="L111" s="1"/>
      <c r="M111" s="43"/>
      <c r="N111" s="42"/>
      <c r="O111" s="1"/>
      <c r="P111" s="1"/>
      <c r="Q111" s="1"/>
      <c r="R111" s="1"/>
      <c r="S111" s="124"/>
      <c r="T111" s="122"/>
      <c r="U111" s="49"/>
      <c r="V111" s="96"/>
      <c r="W111" s="51"/>
      <c r="X111" s="49"/>
      <c r="Y111" s="51"/>
      <c r="Z111" s="25"/>
      <c r="AA111" s="25"/>
      <c r="AB111" s="25"/>
      <c r="AC111" s="25"/>
      <c r="AD111" s="25"/>
      <c r="AE111" s="25"/>
      <c r="AF111" s="25"/>
      <c r="AG111" s="25"/>
      <c r="AH111" s="25"/>
      <c r="AI111" s="25"/>
      <c r="AJ111" s="18"/>
      <c r="AK111" s="1"/>
      <c r="AL111" s="1"/>
      <c r="AM111" s="1"/>
      <c r="AN111" s="1"/>
      <c r="AO111" s="10"/>
    </row>
    <row r="112" spans="2:41" x14ac:dyDescent="0.25">
      <c r="B112" s="1"/>
      <c r="C112" s="10"/>
      <c r="D112" s="28"/>
      <c r="E112" s="28"/>
      <c r="F112" s="1"/>
      <c r="G112" s="22"/>
      <c r="H112" s="43"/>
      <c r="I112" s="42"/>
      <c r="J112" s="25"/>
      <c r="K112" s="18"/>
      <c r="L112" s="1"/>
      <c r="M112" s="43"/>
      <c r="N112" s="42"/>
      <c r="O112" s="1"/>
      <c r="P112" s="1"/>
      <c r="Q112" s="1"/>
      <c r="R112" s="1"/>
      <c r="S112" s="124"/>
      <c r="T112" s="122"/>
      <c r="U112" s="49"/>
      <c r="V112" s="96"/>
      <c r="W112" s="51"/>
      <c r="X112" s="49"/>
      <c r="Y112" s="51"/>
      <c r="Z112" s="25"/>
      <c r="AA112" s="25"/>
      <c r="AB112" s="25"/>
      <c r="AC112" s="25"/>
      <c r="AD112" s="25"/>
      <c r="AE112" s="25"/>
      <c r="AF112" s="25"/>
      <c r="AG112" s="25"/>
      <c r="AH112" s="25"/>
      <c r="AI112" s="25"/>
      <c r="AJ112" s="18"/>
      <c r="AK112" s="1"/>
      <c r="AL112" s="1"/>
      <c r="AM112" s="1"/>
      <c r="AN112" s="1"/>
      <c r="AO112" s="10"/>
    </row>
    <row r="113" spans="2:41" x14ac:dyDescent="0.25">
      <c r="B113" s="1"/>
      <c r="C113" s="10"/>
      <c r="D113" s="28"/>
      <c r="E113" s="28"/>
      <c r="F113" s="1"/>
      <c r="G113" s="22"/>
      <c r="H113" s="43"/>
      <c r="I113" s="42"/>
      <c r="J113" s="25"/>
      <c r="K113" s="18"/>
      <c r="L113" s="1"/>
      <c r="M113" s="43"/>
      <c r="N113" s="42"/>
      <c r="O113" s="1"/>
      <c r="P113" s="1"/>
      <c r="Q113" s="1"/>
      <c r="R113" s="1"/>
      <c r="S113" s="124"/>
      <c r="T113" s="122"/>
      <c r="U113" s="49"/>
      <c r="V113" s="96"/>
      <c r="W113" s="51"/>
      <c r="X113" s="49"/>
      <c r="Y113" s="51"/>
      <c r="Z113" s="25"/>
      <c r="AA113" s="25"/>
      <c r="AB113" s="25"/>
      <c r="AC113" s="25"/>
      <c r="AD113" s="25"/>
      <c r="AE113" s="25"/>
      <c r="AF113" s="25"/>
      <c r="AG113" s="25"/>
      <c r="AH113" s="25"/>
      <c r="AI113" s="25"/>
      <c r="AJ113" s="18"/>
      <c r="AK113" s="1"/>
      <c r="AL113" s="1"/>
      <c r="AM113" s="1"/>
      <c r="AN113" s="1"/>
      <c r="AO113" s="10"/>
    </row>
    <row r="114" spans="2:41" x14ac:dyDescent="0.25">
      <c r="B114" s="1"/>
      <c r="C114" s="10"/>
      <c r="D114" s="28"/>
      <c r="E114" s="28"/>
      <c r="F114" s="1"/>
      <c r="G114" s="22"/>
      <c r="H114" s="43"/>
      <c r="I114" s="42"/>
      <c r="J114" s="25"/>
      <c r="K114" s="18"/>
      <c r="L114" s="1"/>
      <c r="M114" s="43"/>
      <c r="N114" s="42"/>
      <c r="O114" s="1"/>
      <c r="P114" s="1"/>
      <c r="Q114" s="1"/>
      <c r="R114" s="1"/>
      <c r="S114" s="124"/>
      <c r="T114" s="122"/>
      <c r="U114" s="49"/>
      <c r="V114" s="96"/>
      <c r="W114" s="51"/>
      <c r="X114" s="49"/>
      <c r="Y114" s="51"/>
      <c r="Z114" s="25"/>
      <c r="AA114" s="25"/>
      <c r="AB114" s="25"/>
      <c r="AC114" s="25"/>
      <c r="AD114" s="25"/>
      <c r="AE114" s="25"/>
      <c r="AF114" s="25"/>
      <c r="AG114" s="25"/>
      <c r="AH114" s="25"/>
      <c r="AI114" s="25"/>
      <c r="AJ114" s="18"/>
      <c r="AK114" s="1"/>
      <c r="AL114" s="1"/>
      <c r="AM114" s="1"/>
      <c r="AN114" s="1"/>
      <c r="AO114" s="10"/>
    </row>
    <row r="115" spans="2:41" x14ac:dyDescent="0.25">
      <c r="B115" s="1"/>
      <c r="C115" s="10"/>
      <c r="D115" s="28"/>
      <c r="E115" s="28"/>
      <c r="F115" s="1"/>
      <c r="G115" s="22"/>
      <c r="H115" s="43"/>
      <c r="I115" s="42"/>
      <c r="J115" s="25"/>
      <c r="K115" s="18"/>
      <c r="L115" s="1"/>
      <c r="M115" s="43"/>
      <c r="N115" s="42"/>
      <c r="O115" s="1"/>
      <c r="P115" s="1"/>
      <c r="Q115" s="1"/>
      <c r="R115" s="1"/>
      <c r="S115" s="124"/>
      <c r="T115" s="122"/>
      <c r="U115" s="49"/>
      <c r="V115" s="96"/>
      <c r="W115" s="51"/>
      <c r="X115" s="49"/>
      <c r="Y115" s="51"/>
      <c r="Z115" s="25"/>
      <c r="AA115" s="25"/>
      <c r="AB115" s="25"/>
      <c r="AC115" s="25"/>
      <c r="AD115" s="25"/>
      <c r="AE115" s="25"/>
      <c r="AF115" s="25"/>
      <c r="AG115" s="25"/>
      <c r="AH115" s="25"/>
      <c r="AI115" s="25"/>
      <c r="AJ115" s="18"/>
      <c r="AK115" s="1"/>
      <c r="AL115" s="1"/>
      <c r="AM115" s="1"/>
      <c r="AN115" s="1"/>
      <c r="AO115" s="10"/>
    </row>
    <row r="116" spans="2:41" x14ac:dyDescent="0.25">
      <c r="B116" s="1"/>
      <c r="C116" s="10"/>
      <c r="D116" s="28"/>
      <c r="E116" s="28"/>
      <c r="F116" s="1"/>
      <c r="G116" s="22"/>
      <c r="H116" s="43"/>
      <c r="I116" s="42"/>
      <c r="J116" s="25"/>
      <c r="K116" s="18"/>
      <c r="L116" s="1"/>
      <c r="M116" s="43"/>
      <c r="N116" s="42"/>
      <c r="O116" s="1"/>
      <c r="P116" s="1"/>
      <c r="Q116" s="1"/>
      <c r="R116" s="1"/>
      <c r="S116" s="124"/>
      <c r="T116" s="122"/>
      <c r="U116" s="49"/>
      <c r="V116" s="96"/>
      <c r="W116" s="51"/>
      <c r="X116" s="49"/>
      <c r="Y116" s="51"/>
      <c r="Z116" s="25"/>
      <c r="AA116" s="25"/>
      <c r="AB116" s="25"/>
      <c r="AC116" s="25"/>
      <c r="AD116" s="25"/>
      <c r="AE116" s="25"/>
      <c r="AF116" s="25"/>
      <c r="AG116" s="25"/>
      <c r="AH116" s="25"/>
      <c r="AI116" s="25"/>
      <c r="AJ116" s="18"/>
      <c r="AK116" s="1"/>
      <c r="AL116" s="1"/>
      <c r="AM116" s="1"/>
      <c r="AN116" s="1"/>
      <c r="AO116" s="10"/>
    </row>
    <row r="117" spans="2:41" x14ac:dyDescent="0.25">
      <c r="B117" s="1"/>
      <c r="C117" s="10"/>
      <c r="D117" s="28"/>
      <c r="E117" s="28"/>
      <c r="F117" s="1"/>
      <c r="G117" s="22"/>
      <c r="H117" s="43"/>
      <c r="I117" s="42"/>
      <c r="J117" s="25"/>
      <c r="K117" s="18"/>
      <c r="L117" s="1"/>
      <c r="M117" s="43"/>
      <c r="N117" s="42"/>
      <c r="O117" s="1"/>
      <c r="P117" s="1"/>
      <c r="Q117" s="1"/>
      <c r="R117" s="1"/>
      <c r="S117" s="124"/>
      <c r="T117" s="122"/>
      <c r="U117" s="49"/>
      <c r="V117" s="96"/>
      <c r="W117" s="51"/>
      <c r="X117" s="49"/>
      <c r="Y117" s="51"/>
      <c r="Z117" s="25"/>
      <c r="AA117" s="25"/>
      <c r="AB117" s="25"/>
      <c r="AC117" s="25"/>
      <c r="AD117" s="25"/>
      <c r="AE117" s="25"/>
      <c r="AF117" s="25"/>
      <c r="AG117" s="25"/>
      <c r="AH117" s="25"/>
      <c r="AI117" s="25"/>
      <c r="AJ117" s="18"/>
      <c r="AK117" s="1"/>
      <c r="AL117" s="1"/>
      <c r="AM117" s="1"/>
      <c r="AN117" s="1"/>
      <c r="AO117" s="10"/>
    </row>
    <row r="118" spans="2:41" x14ac:dyDescent="0.25">
      <c r="B118" s="1"/>
      <c r="C118" s="10"/>
      <c r="D118" s="28"/>
      <c r="E118" s="28"/>
      <c r="F118" s="1"/>
      <c r="G118" s="22"/>
      <c r="H118" s="43"/>
      <c r="I118" s="42"/>
      <c r="J118" s="25"/>
      <c r="K118" s="18"/>
      <c r="L118" s="1"/>
      <c r="M118" s="43"/>
      <c r="N118" s="42"/>
      <c r="O118" s="1"/>
      <c r="P118" s="1"/>
      <c r="Q118" s="1"/>
      <c r="R118" s="1"/>
      <c r="S118" s="124"/>
      <c r="T118" s="122"/>
      <c r="U118" s="49"/>
      <c r="V118" s="96"/>
      <c r="W118" s="51"/>
      <c r="X118" s="49"/>
      <c r="Y118" s="51"/>
      <c r="Z118" s="25"/>
      <c r="AA118" s="25"/>
      <c r="AB118" s="25"/>
      <c r="AC118" s="25"/>
      <c r="AD118" s="25"/>
      <c r="AE118" s="25"/>
      <c r="AF118" s="25"/>
      <c r="AG118" s="25"/>
      <c r="AH118" s="25"/>
      <c r="AI118" s="25"/>
      <c r="AJ118" s="18"/>
      <c r="AK118" s="1"/>
      <c r="AL118" s="1"/>
      <c r="AM118" s="1"/>
      <c r="AN118" s="1"/>
      <c r="AO118" s="10"/>
    </row>
    <row r="119" spans="2:41" x14ac:dyDescent="0.25">
      <c r="B119" s="1"/>
      <c r="C119" s="10"/>
      <c r="D119" s="28"/>
      <c r="E119" s="28"/>
      <c r="F119" s="1"/>
      <c r="G119" s="22"/>
      <c r="H119" s="43"/>
      <c r="I119" s="42"/>
      <c r="J119" s="25"/>
      <c r="K119" s="18"/>
      <c r="L119" s="1"/>
      <c r="M119" s="43"/>
      <c r="N119" s="42"/>
      <c r="O119" s="1"/>
      <c r="P119" s="1"/>
      <c r="Q119" s="1"/>
      <c r="R119" s="1"/>
      <c r="S119" s="124"/>
      <c r="T119" s="122"/>
      <c r="U119" s="49"/>
      <c r="V119" s="96"/>
      <c r="W119" s="51"/>
      <c r="X119" s="49"/>
      <c r="Y119" s="51"/>
      <c r="Z119" s="25"/>
      <c r="AA119" s="25"/>
      <c r="AB119" s="25"/>
      <c r="AC119" s="25"/>
      <c r="AD119" s="25"/>
      <c r="AE119" s="25"/>
      <c r="AF119" s="25"/>
      <c r="AG119" s="25"/>
      <c r="AH119" s="25"/>
      <c r="AI119" s="25"/>
      <c r="AJ119" s="18"/>
      <c r="AK119" s="1"/>
      <c r="AL119" s="1"/>
      <c r="AM119" s="1"/>
      <c r="AN119" s="1"/>
      <c r="AO119" s="10"/>
    </row>
    <row r="120" spans="2:41" x14ac:dyDescent="0.25">
      <c r="B120" s="1"/>
      <c r="C120" s="10"/>
      <c r="D120" s="28"/>
      <c r="E120" s="28"/>
      <c r="F120" s="1"/>
      <c r="G120" s="22"/>
      <c r="H120" s="43"/>
      <c r="I120" s="42"/>
      <c r="J120" s="25"/>
      <c r="K120" s="18"/>
      <c r="L120" s="1"/>
      <c r="M120" s="43"/>
      <c r="N120" s="42"/>
      <c r="O120" s="1"/>
      <c r="P120" s="1"/>
      <c r="Q120" s="1"/>
      <c r="R120" s="1"/>
      <c r="S120" s="124"/>
      <c r="T120" s="122"/>
      <c r="U120" s="49"/>
      <c r="V120" s="96"/>
      <c r="W120" s="51"/>
      <c r="X120" s="49"/>
      <c r="Y120" s="51"/>
      <c r="Z120" s="25"/>
      <c r="AA120" s="25"/>
      <c r="AB120" s="25"/>
      <c r="AC120" s="25"/>
      <c r="AD120" s="25"/>
      <c r="AE120" s="25"/>
      <c r="AF120" s="25"/>
      <c r="AG120" s="25"/>
      <c r="AH120" s="25"/>
      <c r="AI120" s="25"/>
      <c r="AJ120" s="18"/>
      <c r="AK120" s="1"/>
      <c r="AL120" s="1"/>
      <c r="AM120" s="1"/>
      <c r="AN120" s="1"/>
      <c r="AO120" s="10"/>
    </row>
    <row r="121" spans="2:41" x14ac:dyDescent="0.25">
      <c r="B121" s="1"/>
      <c r="C121" s="10"/>
      <c r="D121" s="28"/>
      <c r="E121" s="28"/>
      <c r="F121" s="1"/>
      <c r="G121" s="22"/>
      <c r="H121" s="43"/>
      <c r="I121" s="42"/>
      <c r="J121" s="25"/>
      <c r="K121" s="18"/>
      <c r="L121" s="1"/>
      <c r="M121" s="43"/>
      <c r="N121" s="42"/>
      <c r="O121" s="1"/>
      <c r="P121" s="1"/>
      <c r="Q121" s="1"/>
      <c r="R121" s="1"/>
      <c r="S121" s="124"/>
      <c r="T121" s="122"/>
      <c r="U121" s="49"/>
      <c r="V121" s="96"/>
      <c r="W121" s="51"/>
      <c r="X121" s="49"/>
      <c r="Y121" s="51"/>
      <c r="Z121" s="25"/>
      <c r="AA121" s="25"/>
      <c r="AB121" s="25"/>
      <c r="AC121" s="25"/>
      <c r="AD121" s="25"/>
      <c r="AE121" s="25"/>
      <c r="AF121" s="25"/>
      <c r="AG121" s="25"/>
      <c r="AH121" s="25"/>
      <c r="AI121" s="25"/>
      <c r="AJ121" s="18"/>
      <c r="AK121" s="1"/>
      <c r="AL121" s="1"/>
      <c r="AM121" s="1"/>
      <c r="AN121" s="1"/>
      <c r="AO121" s="10"/>
    </row>
    <row r="122" spans="2:41" x14ac:dyDescent="0.25">
      <c r="B122" s="1"/>
      <c r="C122" s="10"/>
      <c r="D122" s="28"/>
      <c r="E122" s="28"/>
      <c r="F122" s="1"/>
      <c r="G122" s="22"/>
      <c r="H122" s="43"/>
      <c r="I122" s="42"/>
      <c r="J122" s="25"/>
      <c r="K122" s="18"/>
      <c r="L122" s="1"/>
      <c r="M122" s="43"/>
      <c r="N122" s="42"/>
      <c r="O122" s="1"/>
      <c r="P122" s="1"/>
      <c r="Q122" s="1"/>
      <c r="R122" s="1"/>
      <c r="S122" s="124"/>
      <c r="T122" s="122"/>
      <c r="U122" s="49"/>
      <c r="V122" s="96"/>
      <c r="W122" s="51"/>
      <c r="X122" s="49"/>
      <c r="Y122" s="51"/>
      <c r="Z122" s="25"/>
      <c r="AA122" s="25"/>
      <c r="AB122" s="25"/>
      <c r="AC122" s="25"/>
      <c r="AD122" s="25"/>
      <c r="AE122" s="25"/>
      <c r="AF122" s="25"/>
      <c r="AG122" s="25"/>
      <c r="AH122" s="25"/>
      <c r="AI122" s="25"/>
      <c r="AJ122" s="18"/>
      <c r="AK122" s="1"/>
      <c r="AL122" s="1"/>
      <c r="AM122" s="1"/>
      <c r="AN122" s="1"/>
      <c r="AO122" s="10"/>
    </row>
    <row r="123" spans="2:41" x14ac:dyDescent="0.25">
      <c r="B123" s="1"/>
      <c r="C123" s="10"/>
      <c r="D123" s="28"/>
      <c r="E123" s="28"/>
      <c r="F123" s="1"/>
      <c r="G123" s="22"/>
      <c r="H123" s="43"/>
      <c r="I123" s="42"/>
      <c r="J123" s="25"/>
      <c r="K123" s="18"/>
      <c r="L123" s="1"/>
      <c r="M123" s="43"/>
      <c r="N123" s="42"/>
      <c r="O123" s="1"/>
      <c r="P123" s="1"/>
      <c r="Q123" s="1"/>
      <c r="R123" s="1"/>
      <c r="S123" s="124"/>
      <c r="T123" s="122"/>
      <c r="U123" s="49"/>
      <c r="V123" s="96"/>
      <c r="W123" s="51"/>
      <c r="X123" s="49"/>
      <c r="Y123" s="51"/>
      <c r="Z123" s="25"/>
      <c r="AA123" s="25"/>
      <c r="AB123" s="25"/>
      <c r="AC123" s="25"/>
      <c r="AD123" s="25"/>
      <c r="AE123" s="25"/>
      <c r="AF123" s="25"/>
      <c r="AG123" s="25"/>
      <c r="AH123" s="25"/>
      <c r="AI123" s="25"/>
      <c r="AJ123" s="18"/>
      <c r="AK123" s="1"/>
      <c r="AL123" s="1"/>
      <c r="AM123" s="1"/>
      <c r="AN123" s="1"/>
      <c r="AO123" s="10"/>
    </row>
    <row r="124" spans="2:41" x14ac:dyDescent="0.25">
      <c r="B124" s="1"/>
      <c r="C124" s="10"/>
      <c r="D124" s="28"/>
      <c r="E124" s="28"/>
      <c r="F124" s="1"/>
      <c r="G124" s="22"/>
      <c r="H124" s="43"/>
      <c r="I124" s="42"/>
      <c r="J124" s="25"/>
      <c r="K124" s="18"/>
      <c r="L124" s="1"/>
      <c r="M124" s="43"/>
      <c r="N124" s="42"/>
      <c r="O124" s="1"/>
      <c r="P124" s="1"/>
      <c r="Q124" s="1"/>
      <c r="R124" s="1"/>
      <c r="S124" s="124"/>
      <c r="T124" s="122"/>
      <c r="U124" s="49"/>
      <c r="V124" s="96"/>
      <c r="W124" s="51"/>
      <c r="X124" s="49"/>
      <c r="Y124" s="51"/>
      <c r="Z124" s="25"/>
      <c r="AA124" s="25"/>
      <c r="AB124" s="25"/>
      <c r="AC124" s="25"/>
      <c r="AD124" s="25"/>
      <c r="AE124" s="25"/>
      <c r="AF124" s="25"/>
      <c r="AG124" s="25"/>
      <c r="AH124" s="25"/>
      <c r="AI124" s="25"/>
      <c r="AJ124" s="18"/>
      <c r="AK124" s="1"/>
      <c r="AL124" s="1"/>
      <c r="AM124" s="1"/>
      <c r="AN124" s="1"/>
      <c r="AO124" s="10"/>
    </row>
    <row r="125" spans="2:41" x14ac:dyDescent="0.25">
      <c r="B125" s="1"/>
      <c r="C125" s="10"/>
      <c r="D125" s="28"/>
      <c r="E125" s="28"/>
      <c r="F125" s="1"/>
      <c r="G125" s="22"/>
      <c r="H125" s="43"/>
      <c r="I125" s="42"/>
      <c r="J125" s="25"/>
      <c r="K125" s="18"/>
      <c r="L125" s="1"/>
      <c r="M125" s="43"/>
      <c r="N125" s="42"/>
      <c r="O125" s="1"/>
      <c r="P125" s="1"/>
      <c r="Q125" s="1"/>
      <c r="R125" s="1"/>
      <c r="S125" s="124"/>
      <c r="T125" s="122"/>
      <c r="U125" s="49"/>
      <c r="V125" s="96"/>
      <c r="W125" s="51"/>
      <c r="X125" s="49"/>
      <c r="Y125" s="51"/>
      <c r="Z125" s="25"/>
      <c r="AA125" s="25"/>
      <c r="AB125" s="25"/>
      <c r="AC125" s="25"/>
      <c r="AD125" s="25"/>
      <c r="AE125" s="25"/>
      <c r="AF125" s="25"/>
      <c r="AG125" s="25"/>
      <c r="AH125" s="25"/>
      <c r="AI125" s="25"/>
      <c r="AJ125" s="18"/>
      <c r="AK125" s="1"/>
      <c r="AL125" s="1"/>
      <c r="AM125" s="1"/>
      <c r="AN125" s="1"/>
      <c r="AO125" s="10"/>
    </row>
    <row r="126" spans="2:41" x14ac:dyDescent="0.25">
      <c r="B126" s="1"/>
      <c r="C126" s="10"/>
      <c r="D126" s="28"/>
      <c r="E126" s="28"/>
      <c r="F126" s="1"/>
      <c r="G126" s="22"/>
      <c r="H126" s="43"/>
      <c r="I126" s="42"/>
      <c r="J126" s="25"/>
      <c r="K126" s="18"/>
      <c r="L126" s="1"/>
      <c r="M126" s="43"/>
      <c r="N126" s="42"/>
      <c r="O126" s="1"/>
      <c r="P126" s="1"/>
      <c r="Q126" s="1"/>
      <c r="R126" s="1"/>
      <c r="S126" s="124"/>
      <c r="T126" s="122"/>
      <c r="U126" s="49"/>
      <c r="V126" s="96"/>
      <c r="W126" s="51"/>
      <c r="X126" s="49"/>
      <c r="Y126" s="51"/>
      <c r="Z126" s="25"/>
      <c r="AA126" s="25"/>
      <c r="AB126" s="25"/>
      <c r="AC126" s="25"/>
      <c r="AD126" s="25"/>
      <c r="AE126" s="25"/>
      <c r="AF126" s="25"/>
      <c r="AG126" s="25"/>
      <c r="AH126" s="25"/>
      <c r="AI126" s="25"/>
      <c r="AJ126" s="18"/>
      <c r="AK126" s="1"/>
      <c r="AL126" s="1"/>
      <c r="AM126" s="1"/>
      <c r="AN126" s="1"/>
      <c r="AO126" s="10"/>
    </row>
    <row r="127" spans="2:41" x14ac:dyDescent="0.25">
      <c r="B127" s="1"/>
      <c r="C127" s="10"/>
      <c r="D127" s="28"/>
      <c r="E127" s="28"/>
      <c r="F127" s="1"/>
      <c r="G127" s="22"/>
      <c r="H127" s="43"/>
      <c r="I127" s="42"/>
      <c r="J127" s="25"/>
      <c r="K127" s="18"/>
      <c r="L127" s="1"/>
      <c r="M127" s="43"/>
      <c r="N127" s="42"/>
      <c r="O127" s="1"/>
      <c r="P127" s="1"/>
      <c r="Q127" s="1"/>
      <c r="R127" s="1"/>
      <c r="S127" s="124"/>
      <c r="T127" s="122"/>
      <c r="U127" s="49"/>
      <c r="V127" s="96"/>
      <c r="W127" s="51"/>
      <c r="X127" s="49"/>
      <c r="Y127" s="51"/>
      <c r="Z127" s="25"/>
      <c r="AA127" s="25"/>
      <c r="AB127" s="25"/>
      <c r="AC127" s="25"/>
      <c r="AD127" s="25"/>
      <c r="AE127" s="25"/>
      <c r="AF127" s="25"/>
      <c r="AG127" s="25"/>
      <c r="AH127" s="25"/>
      <c r="AI127" s="25"/>
      <c r="AJ127" s="18"/>
      <c r="AK127" s="1"/>
      <c r="AL127" s="1"/>
      <c r="AM127" s="1"/>
      <c r="AN127" s="1"/>
      <c r="AO127" s="10"/>
    </row>
    <row r="128" spans="2:41" x14ac:dyDescent="0.25">
      <c r="B128" s="1"/>
      <c r="C128" s="10"/>
      <c r="D128" s="28"/>
      <c r="E128" s="28"/>
      <c r="F128" s="1"/>
      <c r="G128" s="22"/>
      <c r="H128" s="43"/>
      <c r="I128" s="42"/>
      <c r="J128" s="25"/>
      <c r="K128" s="18"/>
      <c r="L128" s="1"/>
      <c r="M128" s="43"/>
      <c r="N128" s="42"/>
      <c r="O128" s="1"/>
      <c r="P128" s="1"/>
      <c r="Q128" s="1"/>
      <c r="R128" s="1"/>
      <c r="S128" s="124"/>
      <c r="T128" s="122"/>
      <c r="U128" s="49"/>
      <c r="V128" s="96"/>
      <c r="W128" s="51"/>
      <c r="X128" s="49"/>
      <c r="Y128" s="51"/>
      <c r="Z128" s="25"/>
      <c r="AA128" s="25"/>
      <c r="AB128" s="25"/>
      <c r="AC128" s="25"/>
      <c r="AD128" s="25"/>
      <c r="AE128" s="25"/>
      <c r="AF128" s="25"/>
      <c r="AG128" s="25"/>
      <c r="AH128" s="25"/>
      <c r="AI128" s="25"/>
      <c r="AJ128" s="18"/>
      <c r="AK128" s="1"/>
      <c r="AL128" s="1"/>
      <c r="AM128" s="1"/>
      <c r="AN128" s="1"/>
      <c r="AO128" s="10"/>
    </row>
    <row r="129" spans="2:41" x14ac:dyDescent="0.25">
      <c r="B129" s="1"/>
      <c r="C129" s="10"/>
      <c r="D129" s="28"/>
      <c r="E129" s="28"/>
      <c r="F129" s="1"/>
      <c r="G129" s="22"/>
      <c r="H129" s="43"/>
      <c r="I129" s="42"/>
      <c r="J129" s="25"/>
      <c r="K129" s="18"/>
      <c r="L129" s="1"/>
      <c r="M129" s="43"/>
      <c r="N129" s="42"/>
      <c r="O129" s="1"/>
      <c r="P129" s="1"/>
      <c r="Q129" s="1"/>
      <c r="R129" s="1"/>
      <c r="S129" s="124"/>
      <c r="T129" s="122"/>
      <c r="U129" s="49"/>
      <c r="V129" s="96"/>
      <c r="W129" s="51"/>
      <c r="X129" s="49"/>
      <c r="Y129" s="51"/>
      <c r="Z129" s="25"/>
      <c r="AA129" s="25"/>
      <c r="AB129" s="25"/>
      <c r="AC129" s="25"/>
      <c r="AD129" s="25"/>
      <c r="AE129" s="25"/>
      <c r="AF129" s="25"/>
      <c r="AG129" s="25"/>
      <c r="AH129" s="25"/>
      <c r="AI129" s="25"/>
      <c r="AJ129" s="18"/>
      <c r="AK129" s="1"/>
      <c r="AL129" s="1"/>
      <c r="AM129" s="1"/>
      <c r="AN129" s="1"/>
      <c r="AO129" s="10"/>
    </row>
    <row r="130" spans="2:41" x14ac:dyDescent="0.25">
      <c r="B130" s="1"/>
      <c r="C130" s="10"/>
      <c r="D130" s="28"/>
      <c r="E130" s="28"/>
      <c r="F130" s="1"/>
      <c r="G130" s="22"/>
      <c r="H130" s="43"/>
      <c r="I130" s="42"/>
      <c r="J130" s="25"/>
      <c r="K130" s="18"/>
      <c r="L130" s="1"/>
      <c r="M130" s="43"/>
      <c r="N130" s="42"/>
      <c r="O130" s="1"/>
      <c r="P130" s="1"/>
      <c r="Q130" s="1"/>
      <c r="R130" s="1"/>
      <c r="S130" s="124"/>
      <c r="T130" s="122"/>
      <c r="U130" s="49"/>
      <c r="V130" s="96"/>
      <c r="W130" s="51"/>
      <c r="X130" s="49"/>
      <c r="Y130" s="51"/>
      <c r="Z130" s="25"/>
      <c r="AA130" s="25"/>
      <c r="AB130" s="25"/>
      <c r="AC130" s="25"/>
      <c r="AD130" s="25"/>
      <c r="AE130" s="25"/>
      <c r="AF130" s="25"/>
      <c r="AG130" s="25"/>
      <c r="AH130" s="25"/>
      <c r="AI130" s="25"/>
      <c r="AJ130" s="18"/>
      <c r="AK130" s="1"/>
      <c r="AL130" s="1"/>
      <c r="AM130" s="1"/>
      <c r="AN130" s="1"/>
      <c r="AO130" s="10"/>
    </row>
    <row r="131" spans="2:41" x14ac:dyDescent="0.25">
      <c r="B131" s="1"/>
      <c r="C131" s="10"/>
      <c r="D131" s="28"/>
      <c r="E131" s="28"/>
      <c r="F131" s="1"/>
      <c r="G131" s="22"/>
      <c r="H131" s="43"/>
      <c r="I131" s="42"/>
      <c r="J131" s="25"/>
      <c r="K131" s="18"/>
      <c r="L131" s="1"/>
      <c r="M131" s="43"/>
      <c r="N131" s="42"/>
      <c r="O131" s="1"/>
      <c r="P131" s="1"/>
      <c r="Q131" s="1"/>
      <c r="R131" s="1"/>
      <c r="S131" s="124"/>
      <c r="T131" s="122"/>
      <c r="U131" s="49"/>
      <c r="V131" s="96"/>
      <c r="W131" s="51"/>
      <c r="X131" s="49"/>
      <c r="Y131" s="51"/>
      <c r="Z131" s="25"/>
      <c r="AA131" s="25"/>
      <c r="AB131" s="25"/>
      <c r="AC131" s="25"/>
      <c r="AD131" s="25"/>
      <c r="AE131" s="25"/>
      <c r="AF131" s="25"/>
      <c r="AG131" s="25"/>
      <c r="AH131" s="25"/>
      <c r="AI131" s="25"/>
      <c r="AJ131" s="18"/>
      <c r="AK131" s="1"/>
      <c r="AL131" s="1"/>
      <c r="AM131" s="1"/>
      <c r="AN131" s="1"/>
      <c r="AO131" s="10"/>
    </row>
    <row r="132" spans="2:41" x14ac:dyDescent="0.25">
      <c r="B132" s="1"/>
      <c r="C132" s="10"/>
      <c r="D132" s="28"/>
      <c r="E132" s="28"/>
      <c r="F132" s="1"/>
      <c r="G132" s="22"/>
      <c r="H132" s="43"/>
      <c r="I132" s="42"/>
      <c r="J132" s="25"/>
      <c r="K132" s="18"/>
      <c r="L132" s="1"/>
      <c r="M132" s="43"/>
      <c r="N132" s="42"/>
      <c r="O132" s="1"/>
      <c r="P132" s="1"/>
      <c r="Q132" s="1"/>
      <c r="R132" s="1"/>
      <c r="S132" s="124"/>
      <c r="T132" s="122"/>
      <c r="U132" s="49"/>
      <c r="V132" s="96"/>
      <c r="W132" s="51"/>
      <c r="X132" s="49"/>
      <c r="Y132" s="51"/>
      <c r="Z132" s="25"/>
      <c r="AA132" s="25"/>
      <c r="AB132" s="25"/>
      <c r="AC132" s="25"/>
      <c r="AD132" s="25"/>
      <c r="AE132" s="25"/>
      <c r="AF132" s="25"/>
      <c r="AG132" s="25"/>
      <c r="AH132" s="25"/>
      <c r="AI132" s="25"/>
      <c r="AJ132" s="18"/>
      <c r="AK132" s="1"/>
      <c r="AL132" s="1"/>
      <c r="AM132" s="1"/>
      <c r="AN132" s="1"/>
      <c r="AO132" s="10"/>
    </row>
    <row r="133" spans="2:41" x14ac:dyDescent="0.25">
      <c r="B133" s="1"/>
      <c r="C133" s="10"/>
      <c r="D133" s="28"/>
      <c r="E133" s="28"/>
      <c r="F133" s="1"/>
      <c r="G133" s="22"/>
      <c r="H133" s="43"/>
      <c r="I133" s="42"/>
      <c r="J133" s="25"/>
      <c r="K133" s="18"/>
      <c r="L133" s="1"/>
      <c r="M133" s="43"/>
      <c r="N133" s="42"/>
      <c r="O133" s="1"/>
      <c r="P133" s="1"/>
      <c r="Q133" s="1"/>
      <c r="R133" s="1"/>
      <c r="S133" s="124"/>
      <c r="T133" s="122"/>
      <c r="U133" s="49"/>
      <c r="V133" s="96"/>
      <c r="W133" s="51"/>
      <c r="X133" s="49"/>
      <c r="Y133" s="51"/>
      <c r="Z133" s="25"/>
      <c r="AA133" s="25"/>
      <c r="AB133" s="25"/>
      <c r="AC133" s="25"/>
      <c r="AD133" s="25"/>
      <c r="AE133" s="25"/>
      <c r="AF133" s="25"/>
      <c r="AG133" s="25"/>
      <c r="AH133" s="25"/>
      <c r="AI133" s="25"/>
      <c r="AJ133" s="18"/>
      <c r="AK133" s="1"/>
      <c r="AL133" s="1"/>
      <c r="AM133" s="1"/>
      <c r="AN133" s="1"/>
      <c r="AO133" s="10"/>
    </row>
    <row r="134" spans="2:41" x14ac:dyDescent="0.25">
      <c r="B134" s="1"/>
      <c r="C134" s="10"/>
      <c r="D134" s="28"/>
      <c r="E134" s="28"/>
      <c r="F134" s="1"/>
      <c r="G134" s="22"/>
      <c r="H134" s="43"/>
      <c r="I134" s="42"/>
      <c r="J134" s="25"/>
      <c r="K134" s="18"/>
      <c r="L134" s="1"/>
      <c r="M134" s="43"/>
      <c r="N134" s="42"/>
      <c r="O134" s="1"/>
      <c r="P134" s="1"/>
      <c r="Q134" s="1"/>
      <c r="R134" s="1"/>
      <c r="S134" s="124"/>
      <c r="T134" s="122"/>
      <c r="U134" s="49"/>
      <c r="V134" s="96"/>
      <c r="W134" s="51"/>
      <c r="X134" s="49"/>
      <c r="Y134" s="51"/>
      <c r="Z134" s="25"/>
      <c r="AA134" s="25"/>
      <c r="AB134" s="25"/>
      <c r="AC134" s="25"/>
      <c r="AD134" s="25"/>
      <c r="AE134" s="25"/>
      <c r="AF134" s="25"/>
      <c r="AG134" s="25"/>
      <c r="AH134" s="25"/>
      <c r="AI134" s="25"/>
      <c r="AJ134" s="18"/>
      <c r="AK134" s="1"/>
      <c r="AL134" s="1"/>
      <c r="AM134" s="1"/>
      <c r="AN134" s="1"/>
      <c r="AO134" s="10"/>
    </row>
    <row r="135" spans="2:41" x14ac:dyDescent="0.25">
      <c r="B135" s="1"/>
      <c r="C135" s="10"/>
      <c r="D135" s="28"/>
      <c r="E135" s="28"/>
      <c r="F135" s="1"/>
      <c r="G135" s="22"/>
      <c r="H135" s="43"/>
      <c r="I135" s="42"/>
      <c r="J135" s="25"/>
      <c r="K135" s="18"/>
      <c r="L135" s="1"/>
      <c r="M135" s="43"/>
      <c r="N135" s="42"/>
      <c r="O135" s="1"/>
      <c r="P135" s="1"/>
      <c r="Q135" s="1"/>
      <c r="R135" s="1"/>
      <c r="S135" s="124"/>
      <c r="T135" s="122"/>
      <c r="U135" s="49"/>
      <c r="V135" s="96"/>
      <c r="W135" s="51"/>
      <c r="X135" s="49"/>
      <c r="Y135" s="51"/>
      <c r="Z135" s="25"/>
      <c r="AA135" s="25"/>
      <c r="AB135" s="25"/>
      <c r="AC135" s="25"/>
      <c r="AD135" s="25"/>
      <c r="AE135" s="25"/>
      <c r="AF135" s="25"/>
      <c r="AG135" s="25"/>
      <c r="AH135" s="25"/>
      <c r="AI135" s="25"/>
      <c r="AJ135" s="18"/>
      <c r="AK135" s="1"/>
      <c r="AL135" s="1"/>
      <c r="AM135" s="1"/>
      <c r="AN135" s="1"/>
      <c r="AO135" s="10"/>
    </row>
    <row r="136" spans="2:41" x14ac:dyDescent="0.25">
      <c r="B136" s="1"/>
      <c r="C136" s="10"/>
      <c r="D136" s="28"/>
      <c r="E136" s="28"/>
      <c r="F136" s="1"/>
      <c r="G136" s="22"/>
      <c r="H136" s="43"/>
      <c r="I136" s="42"/>
      <c r="J136" s="25"/>
      <c r="K136" s="18"/>
      <c r="L136" s="1"/>
      <c r="M136" s="43"/>
      <c r="N136" s="42"/>
      <c r="O136" s="1"/>
      <c r="P136" s="1"/>
      <c r="Q136" s="1"/>
      <c r="R136" s="1"/>
      <c r="S136" s="124"/>
      <c r="T136" s="122"/>
      <c r="U136" s="49"/>
      <c r="V136" s="96"/>
      <c r="W136" s="51"/>
      <c r="X136" s="49"/>
      <c r="Y136" s="51"/>
      <c r="Z136" s="25"/>
      <c r="AA136" s="25"/>
      <c r="AB136" s="25"/>
      <c r="AC136" s="25"/>
      <c r="AD136" s="25"/>
      <c r="AE136" s="25"/>
      <c r="AF136" s="25"/>
      <c r="AG136" s="25"/>
      <c r="AH136" s="25"/>
      <c r="AI136" s="25"/>
      <c r="AJ136" s="18"/>
      <c r="AK136" s="1"/>
      <c r="AL136" s="1"/>
      <c r="AM136" s="1"/>
      <c r="AN136" s="1"/>
      <c r="AO136" s="10"/>
    </row>
    <row r="137" spans="2:41" x14ac:dyDescent="0.25">
      <c r="J137" s="25"/>
      <c r="K137" s="18"/>
      <c r="AA137" s="25"/>
      <c r="AB137" s="25"/>
      <c r="AC137" s="25"/>
      <c r="AD137" s="25"/>
      <c r="AE137" s="25"/>
      <c r="AF137" s="25"/>
      <c r="AG137" s="25"/>
      <c r="AH137" s="25"/>
      <c r="AI137" s="25"/>
      <c r="AJ137" s="18"/>
    </row>
  </sheetData>
  <mergeCells count="72">
    <mergeCell ref="A23:E23"/>
    <mergeCell ref="A24:D24"/>
    <mergeCell ref="A25:D25"/>
    <mergeCell ref="AA12:AJ12"/>
    <mergeCell ref="AK13:AO16"/>
    <mergeCell ref="AK12:AO12"/>
    <mergeCell ref="X18:X19"/>
    <mergeCell ref="Y18:Y19"/>
    <mergeCell ref="T18:T19"/>
    <mergeCell ref="R18:R19"/>
    <mergeCell ref="S18:S19"/>
    <mergeCell ref="M18:M19"/>
    <mergeCell ref="N18:N19"/>
    <mergeCell ref="O18:O19"/>
    <mergeCell ref="P18:P19"/>
    <mergeCell ref="Q18:Q19"/>
    <mergeCell ref="AA6:AJ10"/>
    <mergeCell ref="AK6:AO10"/>
    <mergeCell ref="D18:D19"/>
    <mergeCell ref="N13:N16"/>
    <mergeCell ref="R13:R16"/>
    <mergeCell ref="W13:W16"/>
    <mergeCell ref="AA13:AJ16"/>
    <mergeCell ref="AA18:AJ20"/>
    <mergeCell ref="AA17:AJ17"/>
    <mergeCell ref="AK18:AO20"/>
    <mergeCell ref="AK17:AO17"/>
    <mergeCell ref="W18:W20"/>
    <mergeCell ref="T13:T16"/>
    <mergeCell ref="Z18:Z19"/>
    <mergeCell ref="U18:U19"/>
    <mergeCell ref="V18:V19"/>
    <mergeCell ref="H18:H19"/>
    <mergeCell ref="I18:I19"/>
    <mergeCell ref="J18:J19"/>
    <mergeCell ref="K18:K19"/>
    <mergeCell ref="L18:L19"/>
    <mergeCell ref="B18:B19"/>
    <mergeCell ref="C18:C19"/>
    <mergeCell ref="E18:E19"/>
    <mergeCell ref="F18:F19"/>
    <mergeCell ref="G18:G19"/>
    <mergeCell ref="B13:B16"/>
    <mergeCell ref="C13:C16"/>
    <mergeCell ref="F13:F16"/>
    <mergeCell ref="G13:G16"/>
    <mergeCell ref="L13:L16"/>
    <mergeCell ref="E13:E16"/>
    <mergeCell ref="D13:D16"/>
    <mergeCell ref="H13:H16"/>
    <mergeCell ref="I13:I16"/>
    <mergeCell ref="J13:J16"/>
    <mergeCell ref="K13:K16"/>
    <mergeCell ref="B3:C3"/>
    <mergeCell ref="AK3:AN3"/>
    <mergeCell ref="J3:K3"/>
    <mergeCell ref="X3:AJ3"/>
    <mergeCell ref="O3:S3"/>
    <mergeCell ref="L3:N3"/>
    <mergeCell ref="H3:I3"/>
    <mergeCell ref="D3:G3"/>
    <mergeCell ref="U3:W3"/>
    <mergeCell ref="M13:M16"/>
    <mergeCell ref="V14:V16"/>
    <mergeCell ref="X14:X16"/>
    <mergeCell ref="Y14:Y16"/>
    <mergeCell ref="Z13:Z16"/>
    <mergeCell ref="O14:O16"/>
    <mergeCell ref="P14:P16"/>
    <mergeCell ref="Q14:Q16"/>
    <mergeCell ref="S14:S16"/>
    <mergeCell ref="U14:U16"/>
  </mergeCells>
  <hyperlinks>
    <hyperlink ref="A5" r:id="rId1"/>
    <hyperlink ref="A1" location="Introduction!A1" display="Contents"/>
  </hyperlinks>
  <pageMargins left="0.7" right="0.7" top="0.75" bottom="0.75" header="0.3" footer="0.3"/>
  <pageSetup orientation="portrait" horizontalDpi="0"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55"/>
  <sheetViews>
    <sheetView workbookViewId="0">
      <pane xSplit="1" ySplit="4" topLeftCell="W5" activePane="bottomRight" state="frozen"/>
      <selection pane="topRight" activeCell="B1" sqref="B1"/>
      <selection pane="bottomLeft" activeCell="A3" sqref="A3"/>
      <selection pane="bottomRight" activeCell="AH7" sqref="AH7"/>
    </sheetView>
  </sheetViews>
  <sheetFormatPr defaultRowHeight="15" x14ac:dyDescent="0.25"/>
  <cols>
    <col min="1" max="1" width="28.140625" customWidth="1"/>
    <col min="2" max="2" width="22" customWidth="1"/>
    <col min="3" max="3" width="15.28515625" style="4" customWidth="1"/>
    <col min="4" max="4" width="15.42578125" style="26" customWidth="1"/>
    <col min="5" max="5" width="16.140625" style="26" customWidth="1"/>
    <col min="6" max="6" width="12.28515625" customWidth="1"/>
    <col min="7" max="7" width="13.7109375" style="4" customWidth="1"/>
    <col min="8" max="8" width="13" style="63" customWidth="1"/>
    <col min="9" max="9" width="12.42578125" style="4" customWidth="1"/>
    <col min="10" max="10" width="12" style="26" customWidth="1"/>
    <col min="11" max="11" width="12.85546875" style="4" customWidth="1"/>
    <col min="12" max="12" width="12.140625" customWidth="1"/>
    <col min="13" max="13" width="17.85546875" style="26" customWidth="1"/>
    <col min="14" max="14" width="14.7109375" style="4" customWidth="1"/>
    <col min="16" max="16" width="10" customWidth="1"/>
    <col min="17" max="17" width="9.85546875" customWidth="1"/>
    <col min="18" max="18" width="19.85546875" customWidth="1"/>
    <col min="19" max="19" width="9.140625" style="26"/>
    <col min="20" max="20" width="14.42578125" style="107" customWidth="1"/>
    <col min="21" max="21" width="15" style="50" customWidth="1"/>
    <col min="22" max="22" width="17.28515625" style="112" customWidth="1"/>
    <col min="23" max="23" width="16" style="52" customWidth="1"/>
    <col min="24" max="24" width="7.5703125" style="50" customWidth="1"/>
    <col min="25" max="25" width="9.140625" style="52"/>
    <col min="26" max="26" width="9.140625" style="26"/>
    <col min="27" max="27" width="10" style="26" customWidth="1"/>
    <col min="28" max="28" width="10.85546875" style="26" customWidth="1"/>
    <col min="29" max="35" width="9.140625" style="26"/>
    <col min="36" max="36" width="11" style="4" customWidth="1"/>
    <col min="38" max="38" width="17" customWidth="1"/>
    <col min="39" max="39" width="14.85546875" customWidth="1"/>
    <col min="41" max="41" width="15.140625" style="4" customWidth="1"/>
  </cols>
  <sheetData>
    <row r="1" spans="1:42" s="224" customFormat="1" x14ac:dyDescent="0.25">
      <c r="A1" s="283" t="s">
        <v>119</v>
      </c>
      <c r="C1" s="229"/>
      <c r="D1" s="229"/>
      <c r="E1" s="229"/>
      <c r="G1" s="229"/>
      <c r="H1" s="229"/>
      <c r="I1" s="229"/>
      <c r="J1" s="229"/>
      <c r="K1" s="229"/>
      <c r="M1" s="229"/>
      <c r="N1" s="229"/>
      <c r="S1" s="229"/>
      <c r="T1" s="107"/>
      <c r="U1" s="50"/>
      <c r="V1" s="112"/>
      <c r="W1" s="112"/>
      <c r="X1" s="50"/>
      <c r="Y1" s="112"/>
      <c r="Z1" s="229"/>
      <c r="AA1" s="229"/>
      <c r="AB1" s="229"/>
      <c r="AC1" s="229"/>
      <c r="AD1" s="229"/>
      <c r="AE1" s="229"/>
      <c r="AF1" s="229"/>
      <c r="AG1" s="229"/>
      <c r="AH1" s="229"/>
      <c r="AI1" s="229"/>
      <c r="AJ1" s="229"/>
      <c r="AO1" s="229"/>
    </row>
    <row r="2" spans="1:42" s="106" customFormat="1" ht="39.75" thickBot="1" x14ac:dyDescent="0.35">
      <c r="A2" s="133" t="s">
        <v>87</v>
      </c>
      <c r="T2" s="107"/>
    </row>
    <row r="3" spans="1:42" ht="21" customHeight="1" thickTop="1" thickBot="1" x14ac:dyDescent="0.35">
      <c r="A3" s="3" t="s">
        <v>77</v>
      </c>
      <c r="B3" s="388" t="s">
        <v>25</v>
      </c>
      <c r="C3" s="389"/>
      <c r="D3" s="397" t="s">
        <v>42</v>
      </c>
      <c r="E3" s="394"/>
      <c r="F3" s="394"/>
      <c r="G3" s="395"/>
      <c r="H3" s="397" t="s">
        <v>71</v>
      </c>
      <c r="I3" s="395"/>
      <c r="J3" s="397" t="s">
        <v>75</v>
      </c>
      <c r="K3" s="395"/>
      <c r="L3" s="487" t="s">
        <v>67</v>
      </c>
      <c r="M3" s="488"/>
      <c r="N3" s="489"/>
      <c r="O3" s="397" t="s">
        <v>37</v>
      </c>
      <c r="P3" s="394"/>
      <c r="Q3" s="394"/>
      <c r="R3" s="394"/>
      <c r="S3" s="394"/>
      <c r="T3" s="395"/>
      <c r="U3" s="397" t="s">
        <v>38</v>
      </c>
      <c r="V3" s="394"/>
      <c r="W3" s="395"/>
      <c r="X3" s="397" t="s">
        <v>55</v>
      </c>
      <c r="Y3" s="394"/>
      <c r="Z3" s="394"/>
      <c r="AA3" s="394"/>
      <c r="AB3" s="394"/>
      <c r="AC3" s="394"/>
      <c r="AD3" s="394"/>
      <c r="AE3" s="394"/>
      <c r="AF3" s="394"/>
      <c r="AG3" s="394"/>
      <c r="AH3" s="394"/>
      <c r="AI3" s="394"/>
      <c r="AJ3" s="395"/>
      <c r="AK3" s="396" t="s">
        <v>32</v>
      </c>
      <c r="AL3" s="396"/>
      <c r="AM3" s="396"/>
      <c r="AN3" s="396"/>
      <c r="AO3" s="6"/>
      <c r="AP3" s="3"/>
    </row>
    <row r="4" spans="1:42" ht="52.5" customHeight="1" thickTop="1" thickBot="1" x14ac:dyDescent="0.3">
      <c r="A4" s="115" t="s">
        <v>107</v>
      </c>
      <c r="B4" s="7" t="s">
        <v>20</v>
      </c>
      <c r="C4" s="8" t="s">
        <v>19</v>
      </c>
      <c r="D4" s="46" t="s">
        <v>65</v>
      </c>
      <c r="E4" s="31" t="s">
        <v>60</v>
      </c>
      <c r="F4" s="7" t="s">
        <v>108</v>
      </c>
      <c r="G4" s="8" t="s">
        <v>21</v>
      </c>
      <c r="H4" s="62" t="s">
        <v>69</v>
      </c>
      <c r="I4" s="61" t="s">
        <v>70</v>
      </c>
      <c r="J4" s="23" t="s">
        <v>44</v>
      </c>
      <c r="K4" s="61" t="s">
        <v>43</v>
      </c>
      <c r="L4" s="7" t="s">
        <v>33</v>
      </c>
      <c r="M4" s="27" t="s">
        <v>27</v>
      </c>
      <c r="N4" s="9" t="s">
        <v>68</v>
      </c>
      <c r="O4" s="7" t="s">
        <v>2</v>
      </c>
      <c r="P4" s="7" t="s">
        <v>22</v>
      </c>
      <c r="Q4" s="7" t="s">
        <v>23</v>
      </c>
      <c r="R4" s="30" t="s">
        <v>45</v>
      </c>
      <c r="S4" s="86" t="s">
        <v>24</v>
      </c>
      <c r="T4" s="94" t="s">
        <v>41</v>
      </c>
      <c r="U4" s="48" t="s">
        <v>6</v>
      </c>
      <c r="V4" s="93" t="s">
        <v>5</v>
      </c>
      <c r="W4" s="94" t="s">
        <v>41</v>
      </c>
      <c r="X4" s="48" t="s">
        <v>3</v>
      </c>
      <c r="Y4" s="53" t="s">
        <v>4</v>
      </c>
      <c r="Z4" s="27" t="s">
        <v>28</v>
      </c>
      <c r="AA4" s="23" t="s">
        <v>46</v>
      </c>
      <c r="AB4" s="23" t="s">
        <v>47</v>
      </c>
      <c r="AC4" s="23" t="s">
        <v>48</v>
      </c>
      <c r="AD4" s="23" t="s">
        <v>49</v>
      </c>
      <c r="AE4" s="23" t="s">
        <v>50</v>
      </c>
      <c r="AF4" s="23" t="s">
        <v>51</v>
      </c>
      <c r="AG4" s="23" t="s">
        <v>52</v>
      </c>
      <c r="AH4" s="23" t="s">
        <v>53</v>
      </c>
      <c r="AI4" s="23" t="s">
        <v>54</v>
      </c>
      <c r="AJ4" s="29" t="s">
        <v>41</v>
      </c>
      <c r="AK4" s="7" t="s">
        <v>29</v>
      </c>
      <c r="AL4" s="148" t="s">
        <v>97</v>
      </c>
      <c r="AM4" s="148" t="s">
        <v>96</v>
      </c>
      <c r="AN4" s="7" t="s">
        <v>24</v>
      </c>
      <c r="AO4" s="37" t="s">
        <v>63</v>
      </c>
    </row>
    <row r="5" spans="1:42" ht="15.75" thickTop="1" x14ac:dyDescent="0.25">
      <c r="A5" s="134" t="s">
        <v>85</v>
      </c>
      <c r="B5" s="54" t="s">
        <v>61</v>
      </c>
      <c r="C5" s="147" t="s">
        <v>61</v>
      </c>
      <c r="D5" s="146" t="s">
        <v>61</v>
      </c>
      <c r="E5" s="146" t="s">
        <v>61</v>
      </c>
      <c r="F5" s="54" t="s">
        <v>61</v>
      </c>
      <c r="G5" s="54">
        <f>G6</f>
        <v>188</v>
      </c>
      <c r="H5" s="149" t="s">
        <v>61</v>
      </c>
      <c r="I5" s="147" t="s">
        <v>61</v>
      </c>
      <c r="J5" s="146" t="s">
        <v>61</v>
      </c>
      <c r="K5" s="147" t="s">
        <v>61</v>
      </c>
      <c r="L5" s="54" t="s">
        <v>61</v>
      </c>
      <c r="M5" s="146">
        <f>M6</f>
        <v>129</v>
      </c>
      <c r="N5" s="147" t="s">
        <v>61</v>
      </c>
      <c r="O5" s="54">
        <f>O6</f>
        <v>82</v>
      </c>
      <c r="P5" s="54">
        <f t="shared" ref="P5:S5" si="0">P6</f>
        <v>57</v>
      </c>
      <c r="Q5" s="54">
        <f t="shared" si="0"/>
        <v>17</v>
      </c>
      <c r="R5" s="54" t="str">
        <f t="shared" si="0"/>
        <v>n/a</v>
      </c>
      <c r="S5" s="56">
        <f t="shared" si="0"/>
        <v>32</v>
      </c>
      <c r="T5" s="55"/>
      <c r="U5" s="76">
        <f>U6</f>
        <v>101.52000000000001</v>
      </c>
      <c r="V5" s="151">
        <f t="shared" ref="V5:W5" si="1">V6</f>
        <v>86.48</v>
      </c>
      <c r="W5" s="150">
        <f t="shared" si="1"/>
        <v>0</v>
      </c>
      <c r="X5" s="76">
        <f>X6</f>
        <v>92.12</v>
      </c>
      <c r="Y5" s="77">
        <f>Y6</f>
        <v>95.88</v>
      </c>
      <c r="Z5" s="146">
        <f>Z6</f>
        <v>74</v>
      </c>
      <c r="AA5" s="490" t="str">
        <f>AA6</f>
        <v>n/a</v>
      </c>
      <c r="AB5" s="490"/>
      <c r="AC5" s="490"/>
      <c r="AD5" s="490"/>
      <c r="AE5" s="490"/>
      <c r="AF5" s="490"/>
      <c r="AG5" s="490"/>
      <c r="AH5" s="490"/>
      <c r="AI5" s="490"/>
      <c r="AJ5" s="490"/>
      <c r="AK5" s="485" t="str">
        <f t="shared" ref="AK5" si="2">AK6</f>
        <v>n/a</v>
      </c>
      <c r="AL5" s="485"/>
      <c r="AM5" s="485"/>
      <c r="AN5" s="485"/>
      <c r="AO5" s="486"/>
    </row>
    <row r="6" spans="1:42" x14ac:dyDescent="0.25">
      <c r="A6" s="204" t="s">
        <v>78</v>
      </c>
      <c r="B6" s="1" t="s">
        <v>56</v>
      </c>
      <c r="C6" s="10" t="s">
        <v>56</v>
      </c>
      <c r="D6" s="28" t="s">
        <v>56</v>
      </c>
      <c r="E6" s="28" t="s">
        <v>56</v>
      </c>
      <c r="F6" s="1" t="s">
        <v>56</v>
      </c>
      <c r="G6" s="22">
        <v>188</v>
      </c>
      <c r="H6" s="44" t="s">
        <v>56</v>
      </c>
      <c r="I6" s="42" t="s">
        <v>56</v>
      </c>
      <c r="J6" s="25" t="s">
        <v>56</v>
      </c>
      <c r="K6" s="18" t="s">
        <v>56</v>
      </c>
      <c r="L6" s="1" t="s">
        <v>56</v>
      </c>
      <c r="M6" s="69">
        <v>129</v>
      </c>
      <c r="N6" s="42" t="s">
        <v>56</v>
      </c>
      <c r="O6" s="1">
        <v>82</v>
      </c>
      <c r="P6" s="1">
        <v>57</v>
      </c>
      <c r="Q6" s="74">
        <v>17</v>
      </c>
      <c r="R6" s="1" t="s">
        <v>26</v>
      </c>
      <c r="S6" s="124">
        <v>32</v>
      </c>
      <c r="T6" s="122"/>
      <c r="U6" s="156">
        <f>G6*54%</f>
        <v>101.52000000000001</v>
      </c>
      <c r="V6" s="157">
        <f>G6*46%</f>
        <v>86.48</v>
      </c>
      <c r="W6" s="80">
        <v>0</v>
      </c>
      <c r="X6" s="156">
        <f>G6*49%</f>
        <v>92.12</v>
      </c>
      <c r="Y6" s="158">
        <f>G6*51%</f>
        <v>95.88</v>
      </c>
      <c r="Z6" s="25">
        <v>74</v>
      </c>
      <c r="AA6" s="449" t="s">
        <v>26</v>
      </c>
      <c r="AB6" s="449"/>
      <c r="AC6" s="449"/>
      <c r="AD6" s="449"/>
      <c r="AE6" s="449"/>
      <c r="AF6" s="449"/>
      <c r="AG6" s="449"/>
      <c r="AH6" s="449"/>
      <c r="AI6" s="449"/>
      <c r="AJ6" s="450"/>
      <c r="AK6" s="451" t="s">
        <v>26</v>
      </c>
      <c r="AL6" s="452"/>
      <c r="AM6" s="452"/>
      <c r="AN6" s="452"/>
      <c r="AO6" s="450"/>
    </row>
    <row r="7" spans="1:42" x14ac:dyDescent="0.25">
      <c r="A7" s="35" t="s">
        <v>58</v>
      </c>
      <c r="B7" s="54" t="s">
        <v>61</v>
      </c>
      <c r="C7" s="55" t="s">
        <v>61</v>
      </c>
      <c r="D7" s="56" t="s">
        <v>61</v>
      </c>
      <c r="E7" s="56" t="s">
        <v>61</v>
      </c>
      <c r="F7" s="54" t="s">
        <v>61</v>
      </c>
      <c r="G7" s="55">
        <f t="shared" ref="G7:AO7" si="3">SUM(G8+G9)</f>
        <v>677</v>
      </c>
      <c r="H7" s="66" t="s">
        <v>61</v>
      </c>
      <c r="I7" s="55" t="s">
        <v>61</v>
      </c>
      <c r="J7" s="56" t="s">
        <v>61</v>
      </c>
      <c r="K7" s="55" t="s">
        <v>61</v>
      </c>
      <c r="L7" s="54" t="s">
        <v>61</v>
      </c>
      <c r="M7" s="56" t="s">
        <v>61</v>
      </c>
      <c r="N7" s="55" t="s">
        <v>61</v>
      </c>
      <c r="O7" s="54">
        <f t="shared" si="3"/>
        <v>345</v>
      </c>
      <c r="P7" s="54">
        <f t="shared" si="3"/>
        <v>197</v>
      </c>
      <c r="Q7" s="54" t="s">
        <v>61</v>
      </c>
      <c r="R7" s="54">
        <f t="shared" si="3"/>
        <v>66</v>
      </c>
      <c r="S7" s="56">
        <f t="shared" si="3"/>
        <v>50</v>
      </c>
      <c r="T7" s="55"/>
      <c r="U7" s="57">
        <f t="shared" si="3"/>
        <v>317</v>
      </c>
      <c r="V7" s="111">
        <f t="shared" si="3"/>
        <v>195</v>
      </c>
      <c r="W7" s="58">
        <f t="shared" si="3"/>
        <v>0</v>
      </c>
      <c r="X7" s="57">
        <f t="shared" si="3"/>
        <v>347</v>
      </c>
      <c r="Y7" s="58">
        <f t="shared" si="3"/>
        <v>330</v>
      </c>
      <c r="Z7" s="56">
        <f>AVERAGE(Z8:Z9)</f>
        <v>75.25</v>
      </c>
      <c r="AA7" s="56">
        <f t="shared" si="3"/>
        <v>67</v>
      </c>
      <c r="AB7" s="56">
        <f t="shared" si="3"/>
        <v>85</v>
      </c>
      <c r="AC7" s="56">
        <f t="shared" si="3"/>
        <v>83</v>
      </c>
      <c r="AD7" s="56">
        <f t="shared" si="3"/>
        <v>103</v>
      </c>
      <c r="AE7" s="56">
        <f t="shared" si="3"/>
        <v>91</v>
      </c>
      <c r="AF7" s="56">
        <f t="shared" si="3"/>
        <v>116</v>
      </c>
      <c r="AG7" s="56">
        <f t="shared" si="3"/>
        <v>87</v>
      </c>
      <c r="AH7" s="56">
        <f t="shared" si="3"/>
        <v>31</v>
      </c>
      <c r="AI7" s="56" t="s">
        <v>61</v>
      </c>
      <c r="AJ7" s="55">
        <f t="shared" si="3"/>
        <v>0</v>
      </c>
      <c r="AK7" s="54">
        <f t="shared" si="3"/>
        <v>439</v>
      </c>
      <c r="AL7" s="54">
        <f t="shared" si="3"/>
        <v>77</v>
      </c>
      <c r="AM7" s="54">
        <f t="shared" si="3"/>
        <v>119</v>
      </c>
      <c r="AN7" s="54">
        <f t="shared" si="3"/>
        <v>42</v>
      </c>
      <c r="AO7" s="55">
        <f t="shared" si="3"/>
        <v>0</v>
      </c>
    </row>
    <row r="8" spans="1:42" x14ac:dyDescent="0.25">
      <c r="A8" s="203" t="s">
        <v>79</v>
      </c>
      <c r="B8" s="1" t="s">
        <v>56</v>
      </c>
      <c r="C8" s="10" t="s">
        <v>56</v>
      </c>
      <c r="D8" s="28" t="s">
        <v>56</v>
      </c>
      <c r="E8" s="28" t="s">
        <v>56</v>
      </c>
      <c r="F8" s="1" t="s">
        <v>56</v>
      </c>
      <c r="G8" s="22">
        <v>312</v>
      </c>
      <c r="H8" s="44" t="s">
        <v>56</v>
      </c>
      <c r="I8" s="42" t="s">
        <v>56</v>
      </c>
      <c r="J8" s="25">
        <v>287</v>
      </c>
      <c r="K8" s="18">
        <v>25</v>
      </c>
      <c r="L8" s="1" t="s">
        <v>56</v>
      </c>
      <c r="M8" s="43" t="s">
        <v>56</v>
      </c>
      <c r="N8" s="42" t="s">
        <v>56</v>
      </c>
      <c r="O8" s="1">
        <v>160</v>
      </c>
      <c r="P8" s="1">
        <v>88</v>
      </c>
      <c r="Q8" s="74" t="s">
        <v>26</v>
      </c>
      <c r="R8" s="1">
        <v>26</v>
      </c>
      <c r="S8" s="124">
        <v>38</v>
      </c>
      <c r="T8" s="122"/>
      <c r="U8" s="32">
        <v>150</v>
      </c>
      <c r="V8" s="33">
        <v>162</v>
      </c>
      <c r="W8" s="17">
        <v>0</v>
      </c>
      <c r="X8" s="32">
        <v>167</v>
      </c>
      <c r="Y8" s="17">
        <v>145</v>
      </c>
      <c r="Z8" s="25">
        <v>74.599999999999994</v>
      </c>
      <c r="AA8" s="25">
        <v>34</v>
      </c>
      <c r="AB8" s="25">
        <v>33</v>
      </c>
      <c r="AC8" s="25">
        <v>36</v>
      </c>
      <c r="AD8" s="25">
        <v>42</v>
      </c>
      <c r="AE8" s="25">
        <v>47</v>
      </c>
      <c r="AF8" s="25">
        <v>55</v>
      </c>
      <c r="AG8" s="25">
        <v>41</v>
      </c>
      <c r="AH8" s="25">
        <v>14</v>
      </c>
      <c r="AI8" s="25">
        <v>10</v>
      </c>
      <c r="AJ8" s="18">
        <v>0</v>
      </c>
      <c r="AK8" s="1">
        <v>200</v>
      </c>
      <c r="AL8" s="1">
        <v>40</v>
      </c>
      <c r="AM8" s="1">
        <v>52</v>
      </c>
      <c r="AN8" s="1">
        <v>20</v>
      </c>
      <c r="AO8" s="10">
        <v>0</v>
      </c>
    </row>
    <row r="9" spans="1:42" x14ac:dyDescent="0.25">
      <c r="A9" s="203" t="s">
        <v>80</v>
      </c>
      <c r="B9" s="1" t="s">
        <v>56</v>
      </c>
      <c r="C9" s="10" t="s">
        <v>56</v>
      </c>
      <c r="D9" s="28" t="s">
        <v>56</v>
      </c>
      <c r="E9" s="28" t="s">
        <v>56</v>
      </c>
      <c r="F9" s="1" t="s">
        <v>56</v>
      </c>
      <c r="G9" s="22">
        <v>365</v>
      </c>
      <c r="H9" s="44" t="s">
        <v>56</v>
      </c>
      <c r="I9" s="42" t="s">
        <v>56</v>
      </c>
      <c r="J9" s="25" t="s">
        <v>56</v>
      </c>
      <c r="K9" s="18" t="s">
        <v>56</v>
      </c>
      <c r="L9" s="1" t="s">
        <v>56</v>
      </c>
      <c r="M9" s="43" t="s">
        <v>56</v>
      </c>
      <c r="N9" s="42" t="s">
        <v>56</v>
      </c>
      <c r="O9" s="1">
        <v>185</v>
      </c>
      <c r="P9" s="1">
        <v>109</v>
      </c>
      <c r="Q9" s="1">
        <v>19</v>
      </c>
      <c r="R9" s="1">
        <v>40</v>
      </c>
      <c r="S9" s="124">
        <v>12</v>
      </c>
      <c r="T9" s="122"/>
      <c r="U9" s="32">
        <v>167</v>
      </c>
      <c r="V9" s="33">
        <v>33</v>
      </c>
      <c r="W9" s="17">
        <v>0</v>
      </c>
      <c r="X9" s="32">
        <v>180</v>
      </c>
      <c r="Y9" s="17">
        <v>185</v>
      </c>
      <c r="Z9" s="25">
        <v>75.900000000000006</v>
      </c>
      <c r="AA9" s="25">
        <v>33</v>
      </c>
      <c r="AB9" s="25">
        <v>52</v>
      </c>
      <c r="AC9" s="25">
        <v>47</v>
      </c>
      <c r="AD9" s="25">
        <v>61</v>
      </c>
      <c r="AE9" s="25">
        <v>44</v>
      </c>
      <c r="AF9" s="25">
        <v>61</v>
      </c>
      <c r="AG9" s="25">
        <v>46</v>
      </c>
      <c r="AH9" s="25">
        <v>17</v>
      </c>
      <c r="AI9" s="25" t="s">
        <v>57</v>
      </c>
      <c r="AJ9" s="18">
        <v>0</v>
      </c>
      <c r="AK9" s="1">
        <v>239</v>
      </c>
      <c r="AL9" s="1">
        <v>37</v>
      </c>
      <c r="AM9" s="1">
        <v>67</v>
      </c>
      <c r="AN9" s="1">
        <v>22</v>
      </c>
      <c r="AO9" s="10">
        <v>0</v>
      </c>
    </row>
    <row r="10" spans="1:42" x14ac:dyDescent="0.25">
      <c r="B10" s="1"/>
      <c r="C10" s="10"/>
      <c r="D10" s="28"/>
      <c r="E10" s="28"/>
      <c r="F10" s="1"/>
      <c r="G10" s="22"/>
      <c r="H10" s="44"/>
      <c r="I10" s="42"/>
      <c r="J10" s="25"/>
      <c r="K10" s="18"/>
      <c r="L10" s="1"/>
      <c r="M10" s="43"/>
      <c r="N10" s="42"/>
      <c r="O10" s="1"/>
      <c r="P10" s="1"/>
      <c r="Q10" s="1"/>
      <c r="R10" s="1"/>
      <c r="S10" s="124"/>
      <c r="T10" s="122"/>
      <c r="U10" s="32"/>
      <c r="V10" s="33"/>
      <c r="W10" s="17"/>
      <c r="X10" s="32"/>
      <c r="Y10" s="17"/>
      <c r="Z10" s="25"/>
      <c r="AA10" s="25"/>
      <c r="AB10" s="25"/>
      <c r="AC10" s="25"/>
      <c r="AD10" s="25"/>
      <c r="AE10" s="25"/>
      <c r="AF10" s="25"/>
      <c r="AG10" s="25"/>
      <c r="AH10" s="25"/>
      <c r="AI10" s="25"/>
      <c r="AJ10" s="18"/>
      <c r="AK10" s="1"/>
      <c r="AL10" s="1"/>
      <c r="AM10" s="1"/>
      <c r="AN10" s="1"/>
      <c r="AO10" s="10"/>
    </row>
    <row r="11" spans="1:42" x14ac:dyDescent="0.25">
      <c r="A11" s="205" t="s">
        <v>83</v>
      </c>
      <c r="B11" s="118"/>
      <c r="C11" s="122"/>
      <c r="D11" s="124"/>
      <c r="E11" s="124"/>
      <c r="F11" s="1"/>
      <c r="G11" s="22"/>
      <c r="H11" s="44"/>
      <c r="I11" s="42"/>
      <c r="J11" s="25"/>
      <c r="K11" s="18"/>
      <c r="L11" s="1"/>
      <c r="M11" s="43"/>
      <c r="N11" s="42"/>
      <c r="O11" s="1"/>
      <c r="P11" s="1"/>
      <c r="Q11" s="1"/>
      <c r="R11" s="1"/>
      <c r="S11" s="124"/>
      <c r="T11" s="122"/>
      <c r="U11" s="32"/>
      <c r="V11" s="33"/>
      <c r="W11" s="17"/>
      <c r="X11" s="32"/>
      <c r="Y11" s="17"/>
      <c r="Z11" s="25"/>
      <c r="AA11" s="25"/>
      <c r="AB11" s="25"/>
      <c r="AC11" s="25"/>
      <c r="AD11" s="25"/>
      <c r="AE11" s="25"/>
      <c r="AF11" s="25"/>
      <c r="AG11" s="25"/>
      <c r="AH11" s="25"/>
      <c r="AI11" s="25"/>
      <c r="AJ11" s="18"/>
      <c r="AK11" s="1"/>
      <c r="AL11" s="1"/>
      <c r="AM11" s="1"/>
      <c r="AN11" s="1"/>
      <c r="AO11" s="10"/>
    </row>
    <row r="12" spans="1:42" x14ac:dyDescent="0.25">
      <c r="A12" s="401" t="s">
        <v>102</v>
      </c>
      <c r="B12" s="401"/>
      <c r="C12" s="401"/>
      <c r="D12" s="401"/>
      <c r="E12" s="401"/>
      <c r="F12" s="1"/>
      <c r="G12" s="22"/>
      <c r="H12" s="44"/>
      <c r="I12" s="42"/>
      <c r="J12" s="25"/>
      <c r="K12" s="18"/>
      <c r="L12" s="1"/>
      <c r="M12" s="43"/>
      <c r="N12" s="42"/>
      <c r="O12" s="1"/>
      <c r="P12" s="1"/>
      <c r="Q12" s="1"/>
      <c r="R12" s="1"/>
      <c r="S12" s="124"/>
      <c r="T12" s="122"/>
      <c r="U12" s="32"/>
      <c r="V12" s="33"/>
      <c r="W12" s="17"/>
      <c r="X12" s="32"/>
      <c r="Y12" s="17"/>
      <c r="Z12" s="25"/>
      <c r="AA12" s="25"/>
      <c r="AB12" s="25"/>
      <c r="AC12" s="25"/>
      <c r="AD12" s="25"/>
      <c r="AE12" s="25"/>
      <c r="AF12" s="25"/>
      <c r="AG12" s="25"/>
      <c r="AH12" s="25"/>
      <c r="AI12" s="25"/>
      <c r="AJ12" s="18"/>
      <c r="AK12" s="1"/>
      <c r="AL12" s="1"/>
      <c r="AM12" s="1"/>
      <c r="AN12" s="1"/>
      <c r="AO12" s="10"/>
    </row>
    <row r="13" spans="1:42" x14ac:dyDescent="0.25">
      <c r="A13" s="401" t="s">
        <v>103</v>
      </c>
      <c r="B13" s="401"/>
      <c r="C13" s="401"/>
      <c r="D13" s="401"/>
      <c r="E13" s="124"/>
      <c r="F13" s="1"/>
      <c r="G13" s="22"/>
      <c r="H13" s="44"/>
      <c r="I13" s="42"/>
      <c r="J13" s="25"/>
      <c r="K13" s="18"/>
      <c r="L13" s="1"/>
      <c r="M13" s="43"/>
      <c r="N13" s="42"/>
      <c r="O13" s="1"/>
      <c r="P13" s="1"/>
      <c r="Q13" s="1"/>
      <c r="R13" s="1"/>
      <c r="S13" s="124"/>
      <c r="T13" s="122"/>
      <c r="U13" s="32"/>
      <c r="V13" s="33"/>
      <c r="W13" s="17"/>
      <c r="X13" s="32"/>
      <c r="Y13" s="17"/>
      <c r="Z13" s="25"/>
      <c r="AA13" s="25"/>
      <c r="AB13" s="25"/>
      <c r="AC13" s="25"/>
      <c r="AD13" s="25"/>
      <c r="AE13" s="25"/>
      <c r="AF13" s="25"/>
      <c r="AG13" s="25"/>
      <c r="AH13" s="25"/>
      <c r="AI13" s="25"/>
      <c r="AJ13" s="18"/>
      <c r="AK13" s="1"/>
      <c r="AL13" s="1"/>
      <c r="AM13" s="1"/>
      <c r="AN13" s="1"/>
      <c r="AO13" s="10"/>
    </row>
    <row r="14" spans="1:42" x14ac:dyDescent="0.25">
      <c r="A14" s="401" t="s">
        <v>104</v>
      </c>
      <c r="B14" s="401"/>
      <c r="C14" s="401"/>
      <c r="D14" s="401"/>
      <c r="E14" s="124"/>
      <c r="F14" s="1"/>
      <c r="G14" s="22"/>
      <c r="H14" s="44"/>
      <c r="I14" s="42"/>
      <c r="J14" s="25"/>
      <c r="K14" s="18"/>
      <c r="L14" s="1"/>
      <c r="M14" s="43"/>
      <c r="N14" s="42"/>
      <c r="O14" s="1"/>
      <c r="P14" s="1"/>
      <c r="Q14" s="1"/>
      <c r="R14" s="1"/>
      <c r="S14" s="124"/>
      <c r="T14" s="122"/>
      <c r="U14" s="32"/>
      <c r="V14" s="33"/>
      <c r="W14" s="17"/>
      <c r="X14" s="32"/>
      <c r="Y14" s="17"/>
      <c r="Z14" s="25"/>
      <c r="AA14" s="25"/>
      <c r="AB14" s="25"/>
      <c r="AC14" s="25"/>
      <c r="AD14" s="25"/>
      <c r="AE14" s="25"/>
      <c r="AF14" s="25"/>
      <c r="AG14" s="25"/>
      <c r="AH14" s="25"/>
      <c r="AI14" s="25"/>
      <c r="AJ14" s="18"/>
      <c r="AK14" s="1"/>
      <c r="AL14" s="1"/>
      <c r="AM14" s="1"/>
      <c r="AN14" s="1"/>
      <c r="AO14" s="10"/>
    </row>
    <row r="15" spans="1:42" x14ac:dyDescent="0.25">
      <c r="B15" s="1"/>
      <c r="C15" s="10"/>
      <c r="D15" s="28"/>
      <c r="E15" s="28"/>
      <c r="F15" s="1"/>
      <c r="G15" s="22"/>
      <c r="H15" s="44"/>
      <c r="I15" s="42"/>
      <c r="J15" s="25"/>
      <c r="K15" s="18"/>
      <c r="L15" s="1"/>
      <c r="M15" s="43"/>
      <c r="N15" s="42"/>
      <c r="O15" s="1"/>
      <c r="P15" s="1"/>
      <c r="Q15" s="1"/>
      <c r="R15" s="1"/>
      <c r="S15" s="124"/>
      <c r="T15" s="122"/>
      <c r="U15" s="32"/>
      <c r="V15" s="33"/>
      <c r="W15" s="17"/>
      <c r="X15" s="32"/>
      <c r="Y15" s="17"/>
      <c r="Z15" s="25"/>
      <c r="AA15" s="25"/>
      <c r="AB15" s="25"/>
      <c r="AC15" s="25"/>
      <c r="AD15" s="25"/>
      <c r="AE15" s="25"/>
      <c r="AF15" s="25"/>
      <c r="AG15" s="25"/>
      <c r="AH15" s="25"/>
      <c r="AI15" s="25"/>
      <c r="AJ15" s="18"/>
      <c r="AK15" s="1"/>
      <c r="AL15" s="1"/>
      <c r="AM15" s="1"/>
      <c r="AN15" s="1"/>
      <c r="AO15" s="10"/>
    </row>
    <row r="16" spans="1:42" x14ac:dyDescent="0.25">
      <c r="B16" s="1"/>
      <c r="C16" s="10"/>
      <c r="D16" s="28"/>
      <c r="E16" s="28"/>
      <c r="F16" s="1"/>
      <c r="G16" s="22"/>
      <c r="H16" s="44"/>
      <c r="I16" s="42"/>
      <c r="J16" s="25"/>
      <c r="K16" s="18"/>
      <c r="L16" s="1"/>
      <c r="M16" s="43"/>
      <c r="N16" s="42"/>
      <c r="O16" s="1"/>
      <c r="P16" s="1"/>
      <c r="Q16" s="1"/>
      <c r="R16" s="1"/>
      <c r="S16" s="124"/>
      <c r="T16" s="122"/>
      <c r="U16" s="32"/>
      <c r="V16" s="33"/>
      <c r="W16" s="17"/>
      <c r="X16" s="32"/>
      <c r="Y16" s="17"/>
      <c r="Z16" s="25"/>
      <c r="AA16" s="25"/>
      <c r="AB16" s="25"/>
      <c r="AC16" s="25"/>
      <c r="AD16" s="25"/>
      <c r="AE16" s="25"/>
      <c r="AF16" s="25"/>
      <c r="AG16" s="25"/>
      <c r="AH16" s="25"/>
      <c r="AI16" s="25"/>
      <c r="AJ16" s="18"/>
      <c r="AK16" s="1"/>
      <c r="AL16" s="1"/>
      <c r="AM16" s="1"/>
      <c r="AN16" s="1"/>
      <c r="AO16" s="10"/>
    </row>
    <row r="17" spans="2:41" x14ac:dyDescent="0.25">
      <c r="B17" s="1"/>
      <c r="C17" s="10"/>
      <c r="D17" s="28"/>
      <c r="E17" s="28"/>
      <c r="F17" s="1"/>
      <c r="G17" s="22"/>
      <c r="H17" s="44"/>
      <c r="I17" s="42"/>
      <c r="J17" s="25"/>
      <c r="K17" s="18"/>
      <c r="L17" s="1"/>
      <c r="M17" s="43"/>
      <c r="N17" s="42"/>
      <c r="O17" s="1"/>
      <c r="P17" s="1"/>
      <c r="Q17" s="1"/>
      <c r="R17" s="1"/>
      <c r="S17" s="124"/>
      <c r="T17" s="122"/>
      <c r="U17" s="49"/>
      <c r="V17" s="96"/>
      <c r="W17" s="51"/>
      <c r="X17" s="49"/>
      <c r="Y17" s="51"/>
      <c r="Z17" s="25"/>
      <c r="AA17" s="25"/>
      <c r="AB17" s="25"/>
      <c r="AC17" s="25"/>
      <c r="AD17" s="25"/>
      <c r="AE17" s="25"/>
      <c r="AF17" s="25"/>
      <c r="AG17" s="25"/>
      <c r="AH17" s="25"/>
      <c r="AI17" s="25"/>
      <c r="AJ17" s="18"/>
      <c r="AK17" s="1"/>
      <c r="AL17" s="1"/>
      <c r="AM17" s="1"/>
      <c r="AN17" s="1"/>
      <c r="AO17" s="10"/>
    </row>
    <row r="18" spans="2:41" x14ac:dyDescent="0.25">
      <c r="B18" s="1"/>
      <c r="C18" s="10"/>
      <c r="D18" s="28"/>
      <c r="E18" s="28"/>
      <c r="F18" s="1"/>
      <c r="G18" s="22"/>
      <c r="H18" s="44"/>
      <c r="I18" s="42"/>
      <c r="J18" s="25"/>
      <c r="K18" s="18"/>
      <c r="L18" s="1"/>
      <c r="M18" s="43"/>
      <c r="N18" s="42"/>
      <c r="O18" s="1"/>
      <c r="P18" s="1"/>
      <c r="Q18" s="1"/>
      <c r="R18" s="1"/>
      <c r="S18" s="124"/>
      <c r="T18" s="122"/>
      <c r="U18" s="49"/>
      <c r="V18" s="96"/>
      <c r="W18" s="51"/>
      <c r="X18" s="49"/>
      <c r="Y18" s="51"/>
      <c r="Z18" s="25"/>
      <c r="AA18" s="25"/>
      <c r="AB18" s="25"/>
      <c r="AC18" s="25"/>
      <c r="AD18" s="25"/>
      <c r="AE18" s="25"/>
      <c r="AF18" s="25"/>
      <c r="AG18" s="25"/>
      <c r="AH18" s="25"/>
      <c r="AI18" s="25"/>
      <c r="AJ18" s="18"/>
      <c r="AK18" s="1"/>
      <c r="AL18" s="1"/>
      <c r="AM18" s="1"/>
      <c r="AN18" s="1"/>
      <c r="AO18" s="10"/>
    </row>
    <row r="19" spans="2:41" x14ac:dyDescent="0.25">
      <c r="B19" s="1"/>
      <c r="C19" s="10"/>
      <c r="D19" s="28"/>
      <c r="E19" s="28"/>
      <c r="F19" s="1"/>
      <c r="G19" s="22"/>
      <c r="H19" s="44"/>
      <c r="I19" s="42"/>
      <c r="J19" s="25"/>
      <c r="K19" s="18"/>
      <c r="L19" s="1"/>
      <c r="M19" s="43"/>
      <c r="N19" s="42"/>
      <c r="O19" s="1"/>
      <c r="P19" s="1"/>
      <c r="Q19" s="1"/>
      <c r="R19" s="1"/>
      <c r="S19" s="124"/>
      <c r="T19" s="122"/>
      <c r="U19" s="49"/>
      <c r="V19" s="96"/>
      <c r="W19" s="51"/>
      <c r="X19" s="49"/>
      <c r="Y19" s="51"/>
      <c r="Z19" s="25"/>
      <c r="AA19" s="25"/>
      <c r="AB19" s="25"/>
      <c r="AC19" s="25"/>
      <c r="AD19" s="25"/>
      <c r="AE19" s="25"/>
      <c r="AF19" s="25"/>
      <c r="AG19" s="25"/>
      <c r="AH19" s="25"/>
      <c r="AI19" s="25"/>
      <c r="AJ19" s="18"/>
      <c r="AK19" s="1"/>
      <c r="AL19" s="1"/>
      <c r="AM19" s="1"/>
      <c r="AN19" s="1"/>
      <c r="AO19" s="10"/>
    </row>
    <row r="20" spans="2:41" x14ac:dyDescent="0.25">
      <c r="B20" s="1"/>
      <c r="C20" s="10"/>
      <c r="D20" s="28"/>
      <c r="E20" s="28"/>
      <c r="F20" s="1"/>
      <c r="G20" s="22"/>
      <c r="H20" s="44"/>
      <c r="I20" s="42"/>
      <c r="J20" s="25"/>
      <c r="K20" s="18"/>
      <c r="L20" s="1"/>
      <c r="M20" s="43"/>
      <c r="N20" s="42"/>
      <c r="O20" s="1"/>
      <c r="P20" s="1"/>
      <c r="Q20" s="1"/>
      <c r="R20" s="1"/>
      <c r="S20" s="124"/>
      <c r="T20" s="122"/>
      <c r="U20" s="49"/>
      <c r="V20" s="96"/>
      <c r="W20" s="51"/>
      <c r="X20" s="49"/>
      <c r="Y20" s="51"/>
      <c r="Z20" s="25"/>
      <c r="AA20" s="25"/>
      <c r="AB20" s="25"/>
      <c r="AC20" s="25"/>
      <c r="AD20" s="25"/>
      <c r="AE20" s="25"/>
      <c r="AF20" s="25"/>
      <c r="AG20" s="25"/>
      <c r="AH20" s="25"/>
      <c r="AI20" s="25"/>
      <c r="AJ20" s="18"/>
      <c r="AK20" s="1"/>
      <c r="AL20" s="1"/>
      <c r="AM20" s="1"/>
      <c r="AN20" s="1"/>
      <c r="AO20" s="10"/>
    </row>
    <row r="21" spans="2:41" x14ac:dyDescent="0.25">
      <c r="B21" s="1"/>
      <c r="C21" s="10"/>
      <c r="D21" s="28"/>
      <c r="E21" s="28"/>
      <c r="F21" s="1"/>
      <c r="G21" s="22"/>
      <c r="H21" s="44"/>
      <c r="I21" s="42"/>
      <c r="J21" s="25"/>
      <c r="K21" s="18"/>
      <c r="L21" s="1"/>
      <c r="M21" s="43"/>
      <c r="N21" s="42"/>
      <c r="O21" s="1"/>
      <c r="P21" s="1"/>
      <c r="Q21" s="1"/>
      <c r="R21" s="1"/>
      <c r="S21" s="124"/>
      <c r="T21" s="122"/>
      <c r="U21" s="49"/>
      <c r="V21" s="96"/>
      <c r="W21" s="51"/>
      <c r="X21" s="49"/>
      <c r="Y21" s="51"/>
      <c r="Z21" s="25"/>
      <c r="AA21" s="25"/>
      <c r="AB21" s="25"/>
      <c r="AC21" s="25"/>
      <c r="AD21" s="25"/>
      <c r="AE21" s="25"/>
      <c r="AF21" s="25"/>
      <c r="AG21" s="25"/>
      <c r="AH21" s="25"/>
      <c r="AI21" s="25"/>
      <c r="AJ21" s="18"/>
      <c r="AK21" s="1"/>
      <c r="AL21" s="1"/>
      <c r="AM21" s="1"/>
      <c r="AN21" s="1"/>
      <c r="AO21" s="10"/>
    </row>
    <row r="22" spans="2:41" x14ac:dyDescent="0.25">
      <c r="B22" s="1"/>
      <c r="C22" s="10"/>
      <c r="D22" s="28"/>
      <c r="E22" s="28"/>
      <c r="F22" s="1"/>
      <c r="G22" s="22"/>
      <c r="H22" s="44"/>
      <c r="I22" s="42"/>
      <c r="J22" s="25"/>
      <c r="K22" s="18"/>
      <c r="L22" s="1"/>
      <c r="M22" s="43"/>
      <c r="N22" s="42"/>
      <c r="O22" s="1"/>
      <c r="P22" s="1"/>
      <c r="Q22" s="1"/>
      <c r="R22" s="1"/>
      <c r="S22" s="124"/>
      <c r="T22" s="122"/>
      <c r="U22" s="49"/>
      <c r="V22" s="96"/>
      <c r="W22" s="51"/>
      <c r="X22" s="49"/>
      <c r="Y22" s="51"/>
      <c r="Z22" s="25"/>
      <c r="AA22" s="25"/>
      <c r="AB22" s="25"/>
      <c r="AC22" s="25"/>
      <c r="AD22" s="25"/>
      <c r="AE22" s="25"/>
      <c r="AF22" s="25"/>
      <c r="AG22" s="25"/>
      <c r="AH22" s="25"/>
      <c r="AI22" s="25"/>
      <c r="AJ22" s="18"/>
      <c r="AK22" s="1"/>
      <c r="AL22" s="1"/>
      <c r="AM22" s="1"/>
      <c r="AN22" s="1"/>
      <c r="AO22" s="10"/>
    </row>
    <row r="23" spans="2:41" x14ac:dyDescent="0.25">
      <c r="B23" s="1"/>
      <c r="C23" s="10"/>
      <c r="D23" s="28"/>
      <c r="E23" s="28"/>
      <c r="F23" s="1"/>
      <c r="G23" s="22"/>
      <c r="H23" s="44"/>
      <c r="I23" s="42"/>
      <c r="J23" s="25"/>
      <c r="K23" s="18"/>
      <c r="L23" s="1"/>
      <c r="M23" s="43"/>
      <c r="N23" s="42"/>
      <c r="O23" s="1"/>
      <c r="P23" s="1"/>
      <c r="Q23" s="1"/>
      <c r="R23" s="1"/>
      <c r="S23" s="124"/>
      <c r="T23" s="122"/>
      <c r="U23" s="49"/>
      <c r="V23" s="96"/>
      <c r="W23" s="51"/>
      <c r="X23" s="49"/>
      <c r="Y23" s="51"/>
      <c r="Z23" s="25"/>
      <c r="AA23" s="25"/>
      <c r="AB23" s="25"/>
      <c r="AC23" s="25"/>
      <c r="AD23" s="25"/>
      <c r="AE23" s="25"/>
      <c r="AF23" s="25"/>
      <c r="AG23" s="25"/>
      <c r="AH23" s="25"/>
      <c r="AI23" s="25"/>
      <c r="AJ23" s="18"/>
      <c r="AK23" s="1"/>
      <c r="AL23" s="1"/>
      <c r="AM23" s="1"/>
      <c r="AN23" s="1"/>
      <c r="AO23" s="10"/>
    </row>
    <row r="24" spans="2:41" x14ac:dyDescent="0.25">
      <c r="B24" s="1"/>
      <c r="C24" s="10"/>
      <c r="D24" s="28"/>
      <c r="E24" s="28"/>
      <c r="F24" s="1"/>
      <c r="G24" s="22"/>
      <c r="H24" s="44"/>
      <c r="I24" s="42"/>
      <c r="J24" s="25"/>
      <c r="K24" s="18"/>
      <c r="L24" s="1"/>
      <c r="M24" s="43"/>
      <c r="N24" s="42"/>
      <c r="O24" s="1"/>
      <c r="P24" s="1"/>
      <c r="Q24" s="1"/>
      <c r="R24" s="1"/>
      <c r="S24" s="124"/>
      <c r="T24" s="122"/>
      <c r="U24" s="49"/>
      <c r="V24" s="96"/>
      <c r="W24" s="51"/>
      <c r="X24" s="49"/>
      <c r="Y24" s="51"/>
      <c r="Z24" s="25"/>
      <c r="AA24" s="25"/>
      <c r="AB24" s="25"/>
      <c r="AC24" s="25"/>
      <c r="AD24" s="25"/>
      <c r="AE24" s="25"/>
      <c r="AF24" s="25"/>
      <c r="AG24" s="25"/>
      <c r="AH24" s="25"/>
      <c r="AI24" s="25"/>
      <c r="AJ24" s="18"/>
      <c r="AK24" s="1"/>
      <c r="AL24" s="1"/>
      <c r="AM24" s="1"/>
      <c r="AN24" s="1"/>
      <c r="AO24" s="10"/>
    </row>
    <row r="25" spans="2:41" x14ac:dyDescent="0.25">
      <c r="B25" s="1"/>
      <c r="C25" s="10"/>
      <c r="D25" s="28"/>
      <c r="E25" s="28"/>
      <c r="F25" s="1"/>
      <c r="G25" s="22"/>
      <c r="H25" s="44"/>
      <c r="I25" s="42"/>
      <c r="J25" s="25"/>
      <c r="K25" s="18"/>
      <c r="L25" s="1"/>
      <c r="M25" s="43"/>
      <c r="N25" s="42"/>
      <c r="O25" s="1"/>
      <c r="P25" s="1"/>
      <c r="Q25" s="1"/>
      <c r="R25" s="1"/>
      <c r="S25" s="124"/>
      <c r="T25" s="122"/>
      <c r="U25" s="49"/>
      <c r="V25" s="96"/>
      <c r="W25" s="51"/>
      <c r="X25" s="49"/>
      <c r="Y25" s="51"/>
      <c r="Z25" s="25"/>
      <c r="AA25" s="25"/>
      <c r="AB25" s="25"/>
      <c r="AC25" s="25"/>
      <c r="AD25" s="25"/>
      <c r="AE25" s="25"/>
      <c r="AF25" s="25"/>
      <c r="AG25" s="25"/>
      <c r="AH25" s="25"/>
      <c r="AI25" s="25"/>
      <c r="AJ25" s="18"/>
      <c r="AK25" s="1"/>
      <c r="AL25" s="1"/>
      <c r="AM25" s="1"/>
      <c r="AN25" s="1"/>
      <c r="AO25" s="10"/>
    </row>
    <row r="26" spans="2:41" x14ac:dyDescent="0.25">
      <c r="B26" s="1"/>
      <c r="C26" s="10"/>
      <c r="D26" s="28"/>
      <c r="E26" s="28"/>
      <c r="F26" s="1"/>
      <c r="G26" s="22"/>
      <c r="H26" s="44"/>
      <c r="I26" s="42"/>
      <c r="J26" s="25"/>
      <c r="K26" s="18"/>
      <c r="L26" s="1"/>
      <c r="M26" s="43"/>
      <c r="N26" s="42"/>
      <c r="O26" s="1"/>
      <c r="P26" s="1"/>
      <c r="Q26" s="1"/>
      <c r="R26" s="1"/>
      <c r="S26" s="124"/>
      <c r="T26" s="122"/>
      <c r="U26" s="49"/>
      <c r="V26" s="96"/>
      <c r="W26" s="51"/>
      <c r="X26" s="49"/>
      <c r="Y26" s="51"/>
      <c r="Z26" s="25"/>
      <c r="AA26" s="25"/>
      <c r="AB26" s="25"/>
      <c r="AC26" s="25"/>
      <c r="AD26" s="25"/>
      <c r="AE26" s="25"/>
      <c r="AF26" s="25"/>
      <c r="AG26" s="25"/>
      <c r="AH26" s="25"/>
      <c r="AI26" s="25"/>
      <c r="AJ26" s="18"/>
      <c r="AK26" s="1"/>
      <c r="AL26" s="1"/>
      <c r="AM26" s="1"/>
      <c r="AN26" s="1"/>
      <c r="AO26" s="10"/>
    </row>
    <row r="27" spans="2:41" x14ac:dyDescent="0.25">
      <c r="B27" s="1"/>
      <c r="C27" s="10"/>
      <c r="D27" s="28"/>
      <c r="E27" s="28"/>
      <c r="F27" s="1"/>
      <c r="G27" s="22"/>
      <c r="H27" s="44"/>
      <c r="I27" s="42"/>
      <c r="J27" s="25"/>
      <c r="K27" s="18"/>
      <c r="L27" s="1"/>
      <c r="M27" s="43"/>
      <c r="N27" s="42"/>
      <c r="O27" s="1"/>
      <c r="P27" s="1"/>
      <c r="Q27" s="1"/>
      <c r="R27" s="1"/>
      <c r="S27" s="124"/>
      <c r="T27" s="122"/>
      <c r="U27" s="49"/>
      <c r="V27" s="96"/>
      <c r="W27" s="51"/>
      <c r="X27" s="49"/>
      <c r="Y27" s="51"/>
      <c r="Z27" s="25"/>
      <c r="AA27" s="25"/>
      <c r="AB27" s="25"/>
      <c r="AC27" s="25"/>
      <c r="AD27" s="25"/>
      <c r="AE27" s="25"/>
      <c r="AF27" s="25"/>
      <c r="AG27" s="25"/>
      <c r="AH27" s="25"/>
      <c r="AI27" s="25"/>
      <c r="AJ27" s="18"/>
      <c r="AK27" s="1"/>
      <c r="AL27" s="1"/>
      <c r="AM27" s="1"/>
      <c r="AN27" s="1"/>
      <c r="AO27" s="10"/>
    </row>
    <row r="28" spans="2:41" x14ac:dyDescent="0.25">
      <c r="B28" s="1"/>
      <c r="C28" s="10"/>
      <c r="D28" s="28"/>
      <c r="E28" s="28"/>
      <c r="F28" s="1"/>
      <c r="G28" s="22"/>
      <c r="H28" s="44"/>
      <c r="I28" s="42"/>
      <c r="J28" s="25"/>
      <c r="K28" s="18"/>
      <c r="L28" s="1"/>
      <c r="M28" s="43"/>
      <c r="N28" s="42"/>
      <c r="O28" s="1"/>
      <c r="P28" s="1"/>
      <c r="Q28" s="1"/>
      <c r="R28" s="1"/>
      <c r="S28" s="124"/>
      <c r="T28" s="122"/>
      <c r="U28" s="49"/>
      <c r="V28" s="96"/>
      <c r="W28" s="51"/>
      <c r="X28" s="49"/>
      <c r="Y28" s="51"/>
      <c r="Z28" s="25"/>
      <c r="AA28" s="25"/>
      <c r="AB28" s="25"/>
      <c r="AC28" s="25"/>
      <c r="AD28" s="25"/>
      <c r="AE28" s="25"/>
      <c r="AF28" s="25"/>
      <c r="AG28" s="25"/>
      <c r="AH28" s="25"/>
      <c r="AI28" s="25"/>
      <c r="AJ28" s="18"/>
      <c r="AK28" s="1"/>
      <c r="AL28" s="1"/>
      <c r="AM28" s="1"/>
      <c r="AN28" s="1"/>
      <c r="AO28" s="10"/>
    </row>
    <row r="29" spans="2:41" x14ac:dyDescent="0.25">
      <c r="B29" s="1"/>
      <c r="C29" s="10"/>
      <c r="D29" s="28"/>
      <c r="E29" s="28"/>
      <c r="F29" s="1"/>
      <c r="G29" s="22"/>
      <c r="H29" s="44"/>
      <c r="I29" s="42"/>
      <c r="J29" s="25"/>
      <c r="K29" s="18"/>
      <c r="L29" s="1"/>
      <c r="M29" s="43"/>
      <c r="N29" s="42"/>
      <c r="O29" s="1"/>
      <c r="P29" s="1"/>
      <c r="Q29" s="1"/>
      <c r="R29" s="1"/>
      <c r="S29" s="124"/>
      <c r="T29" s="122"/>
      <c r="U29" s="49"/>
      <c r="V29" s="96"/>
      <c r="W29" s="51"/>
      <c r="X29" s="49"/>
      <c r="Y29" s="51"/>
      <c r="Z29" s="25"/>
      <c r="AA29" s="25"/>
      <c r="AB29" s="25"/>
      <c r="AC29" s="25"/>
      <c r="AD29" s="25"/>
      <c r="AE29" s="25"/>
      <c r="AF29" s="25"/>
      <c r="AG29" s="25"/>
      <c r="AH29" s="25"/>
      <c r="AI29" s="25"/>
      <c r="AJ29" s="18"/>
      <c r="AK29" s="1"/>
      <c r="AL29" s="1"/>
      <c r="AM29" s="1"/>
      <c r="AN29" s="1"/>
      <c r="AO29" s="10"/>
    </row>
    <row r="30" spans="2:41" x14ac:dyDescent="0.25">
      <c r="B30" s="1"/>
      <c r="C30" s="10"/>
      <c r="D30" s="28"/>
      <c r="E30" s="28"/>
      <c r="F30" s="1"/>
      <c r="G30" s="22"/>
      <c r="H30" s="44"/>
      <c r="I30" s="42"/>
      <c r="J30" s="25"/>
      <c r="K30" s="18"/>
      <c r="L30" s="1"/>
      <c r="M30" s="43"/>
      <c r="N30" s="42"/>
      <c r="O30" s="1"/>
      <c r="P30" s="1"/>
      <c r="Q30" s="1"/>
      <c r="R30" s="1"/>
      <c r="S30" s="124"/>
      <c r="T30" s="122"/>
      <c r="U30" s="49"/>
      <c r="V30" s="96"/>
      <c r="W30" s="51"/>
      <c r="X30" s="49"/>
      <c r="Y30" s="51"/>
      <c r="Z30" s="25"/>
      <c r="AA30" s="25"/>
      <c r="AB30" s="25"/>
      <c r="AC30" s="25"/>
      <c r="AD30" s="25"/>
      <c r="AE30" s="25"/>
      <c r="AF30" s="25"/>
      <c r="AG30" s="25"/>
      <c r="AH30" s="25"/>
      <c r="AI30" s="25"/>
      <c r="AJ30" s="18"/>
      <c r="AK30" s="1"/>
      <c r="AL30" s="1"/>
      <c r="AM30" s="1"/>
      <c r="AN30" s="1"/>
      <c r="AO30" s="10"/>
    </row>
    <row r="31" spans="2:41" x14ac:dyDescent="0.25">
      <c r="B31" s="1"/>
      <c r="C31" s="10"/>
      <c r="D31" s="28"/>
      <c r="E31" s="28"/>
      <c r="F31" s="1"/>
      <c r="G31" s="22"/>
      <c r="H31" s="44"/>
      <c r="I31" s="42"/>
      <c r="J31" s="25"/>
      <c r="K31" s="18"/>
      <c r="L31" s="1"/>
      <c r="M31" s="43"/>
      <c r="N31" s="42"/>
      <c r="O31" s="1"/>
      <c r="P31" s="1"/>
      <c r="Q31" s="1"/>
      <c r="R31" s="1"/>
      <c r="S31" s="124"/>
      <c r="T31" s="122"/>
      <c r="U31" s="49"/>
      <c r="V31" s="96"/>
      <c r="W31" s="51"/>
      <c r="X31" s="49"/>
      <c r="Y31" s="51"/>
      <c r="Z31" s="25"/>
      <c r="AA31" s="25"/>
      <c r="AB31" s="25"/>
      <c r="AC31" s="25"/>
      <c r="AD31" s="25"/>
      <c r="AE31" s="25"/>
      <c r="AF31" s="25"/>
      <c r="AG31" s="25"/>
      <c r="AH31" s="25"/>
      <c r="AI31" s="25"/>
      <c r="AJ31" s="18"/>
      <c r="AK31" s="1"/>
      <c r="AL31" s="1"/>
      <c r="AM31" s="1"/>
      <c r="AN31" s="1"/>
      <c r="AO31" s="10"/>
    </row>
    <row r="32" spans="2:41" x14ac:dyDescent="0.25">
      <c r="B32" s="1"/>
      <c r="C32" s="10"/>
      <c r="D32" s="28"/>
      <c r="E32" s="28"/>
      <c r="F32" s="1"/>
      <c r="G32" s="22"/>
      <c r="H32" s="44"/>
      <c r="I32" s="42"/>
      <c r="J32" s="25"/>
      <c r="K32" s="18"/>
      <c r="L32" s="1"/>
      <c r="M32" s="43"/>
      <c r="N32" s="42"/>
      <c r="O32" s="1"/>
      <c r="P32" s="1"/>
      <c r="Q32" s="1"/>
      <c r="R32" s="1"/>
      <c r="S32" s="124"/>
      <c r="T32" s="122"/>
      <c r="U32" s="49"/>
      <c r="V32" s="96"/>
      <c r="W32" s="51"/>
      <c r="X32" s="49"/>
      <c r="Y32" s="51"/>
      <c r="Z32" s="25"/>
      <c r="AA32" s="25"/>
      <c r="AB32" s="25"/>
      <c r="AC32" s="25"/>
      <c r="AD32" s="25"/>
      <c r="AE32" s="25"/>
      <c r="AF32" s="25"/>
      <c r="AG32" s="25"/>
      <c r="AH32" s="25"/>
      <c r="AI32" s="25"/>
      <c r="AJ32" s="18"/>
      <c r="AK32" s="1"/>
      <c r="AL32" s="1"/>
      <c r="AM32" s="1"/>
      <c r="AN32" s="1"/>
      <c r="AO32" s="10"/>
    </row>
    <row r="33" spans="2:41" x14ac:dyDescent="0.25">
      <c r="B33" s="1"/>
      <c r="C33" s="10"/>
      <c r="D33" s="28"/>
      <c r="E33" s="28"/>
      <c r="F33" s="1"/>
      <c r="G33" s="22"/>
      <c r="H33" s="44"/>
      <c r="I33" s="42"/>
      <c r="J33" s="25"/>
      <c r="K33" s="18"/>
      <c r="L33" s="1"/>
      <c r="M33" s="43"/>
      <c r="N33" s="42"/>
      <c r="O33" s="1"/>
      <c r="P33" s="1"/>
      <c r="Q33" s="1"/>
      <c r="R33" s="1"/>
      <c r="S33" s="124"/>
      <c r="T33" s="122"/>
      <c r="U33" s="49"/>
      <c r="V33" s="96"/>
      <c r="W33" s="51"/>
      <c r="X33" s="49"/>
      <c r="Y33" s="51"/>
      <c r="Z33" s="25"/>
      <c r="AA33" s="25"/>
      <c r="AB33" s="25"/>
      <c r="AC33" s="25"/>
      <c r="AD33" s="25"/>
      <c r="AE33" s="25"/>
      <c r="AF33" s="25"/>
      <c r="AG33" s="25"/>
      <c r="AH33" s="25"/>
      <c r="AI33" s="25"/>
      <c r="AJ33" s="18"/>
      <c r="AK33" s="1"/>
      <c r="AL33" s="1"/>
      <c r="AM33" s="1"/>
      <c r="AN33" s="1"/>
      <c r="AO33" s="10"/>
    </row>
    <row r="34" spans="2:41" x14ac:dyDescent="0.25">
      <c r="B34" s="1"/>
      <c r="C34" s="10"/>
      <c r="D34" s="28"/>
      <c r="E34" s="28"/>
      <c r="F34" s="1"/>
      <c r="G34" s="22"/>
      <c r="H34" s="44"/>
      <c r="I34" s="42"/>
      <c r="J34" s="25"/>
      <c r="K34" s="18"/>
      <c r="L34" s="1"/>
      <c r="M34" s="43"/>
      <c r="N34" s="42"/>
      <c r="O34" s="1"/>
      <c r="P34" s="1"/>
      <c r="Q34" s="1"/>
      <c r="R34" s="1"/>
      <c r="S34" s="124"/>
      <c r="T34" s="122"/>
      <c r="U34" s="49"/>
      <c r="V34" s="96"/>
      <c r="W34" s="51"/>
      <c r="X34" s="49"/>
      <c r="Y34" s="51"/>
      <c r="Z34" s="25"/>
      <c r="AA34" s="25"/>
      <c r="AB34" s="25"/>
      <c r="AC34" s="25"/>
      <c r="AD34" s="25"/>
      <c r="AE34" s="25"/>
      <c r="AF34" s="25"/>
      <c r="AG34" s="25"/>
      <c r="AH34" s="25"/>
      <c r="AI34" s="25"/>
      <c r="AJ34" s="18"/>
      <c r="AK34" s="1"/>
      <c r="AL34" s="1"/>
      <c r="AM34" s="1"/>
      <c r="AN34" s="1"/>
      <c r="AO34" s="10"/>
    </row>
    <row r="35" spans="2:41" x14ac:dyDescent="0.25">
      <c r="B35" s="1"/>
      <c r="C35" s="10"/>
      <c r="D35" s="28"/>
      <c r="E35" s="28"/>
      <c r="F35" s="1"/>
      <c r="G35" s="22"/>
      <c r="H35" s="44"/>
      <c r="I35" s="42"/>
      <c r="J35" s="25"/>
      <c r="K35" s="18"/>
      <c r="L35" s="1"/>
      <c r="M35" s="43"/>
      <c r="N35" s="42"/>
      <c r="O35" s="1"/>
      <c r="P35" s="1"/>
      <c r="Q35" s="1"/>
      <c r="R35" s="1"/>
      <c r="S35" s="124"/>
      <c r="T35" s="122"/>
      <c r="U35" s="49"/>
      <c r="V35" s="96"/>
      <c r="W35" s="51"/>
      <c r="X35" s="49"/>
      <c r="Y35" s="51"/>
      <c r="Z35" s="25"/>
      <c r="AA35" s="25"/>
      <c r="AB35" s="25"/>
      <c r="AC35" s="25"/>
      <c r="AD35" s="25"/>
      <c r="AE35" s="25"/>
      <c r="AF35" s="25"/>
      <c r="AG35" s="25"/>
      <c r="AH35" s="25"/>
      <c r="AI35" s="25"/>
      <c r="AJ35" s="18"/>
      <c r="AK35" s="1"/>
      <c r="AL35" s="1"/>
      <c r="AM35" s="1"/>
      <c r="AN35" s="1"/>
      <c r="AO35" s="10"/>
    </row>
    <row r="36" spans="2:41" x14ac:dyDescent="0.25">
      <c r="B36" s="1"/>
      <c r="C36" s="10"/>
      <c r="D36" s="28"/>
      <c r="E36" s="28"/>
      <c r="F36" s="1"/>
      <c r="G36" s="22"/>
      <c r="H36" s="44"/>
      <c r="I36" s="42"/>
      <c r="J36" s="25"/>
      <c r="K36" s="18"/>
      <c r="L36" s="1"/>
      <c r="M36" s="43"/>
      <c r="N36" s="42"/>
      <c r="O36" s="1"/>
      <c r="P36" s="1"/>
      <c r="Q36" s="1"/>
      <c r="R36" s="1"/>
      <c r="S36" s="124"/>
      <c r="T36" s="122"/>
      <c r="U36" s="49"/>
      <c r="V36" s="96"/>
      <c r="W36" s="51"/>
      <c r="X36" s="49"/>
      <c r="Y36" s="51"/>
      <c r="Z36" s="25"/>
      <c r="AA36" s="25"/>
      <c r="AB36" s="25"/>
      <c r="AC36" s="25"/>
      <c r="AD36" s="25"/>
      <c r="AE36" s="25"/>
      <c r="AF36" s="25"/>
      <c r="AG36" s="25"/>
      <c r="AH36" s="25"/>
      <c r="AI36" s="25"/>
      <c r="AJ36" s="18"/>
      <c r="AK36" s="1"/>
      <c r="AL36" s="1"/>
      <c r="AM36" s="1"/>
      <c r="AN36" s="1"/>
      <c r="AO36" s="10"/>
    </row>
    <row r="37" spans="2:41" x14ac:dyDescent="0.25">
      <c r="B37" s="1"/>
      <c r="C37" s="10"/>
      <c r="D37" s="28"/>
      <c r="E37" s="28"/>
      <c r="F37" s="1"/>
      <c r="G37" s="22"/>
      <c r="H37" s="44"/>
      <c r="I37" s="42"/>
      <c r="J37" s="25"/>
      <c r="K37" s="18"/>
      <c r="L37" s="1"/>
      <c r="M37" s="43"/>
      <c r="N37" s="42"/>
      <c r="O37" s="1"/>
      <c r="P37" s="1"/>
      <c r="Q37" s="1"/>
      <c r="R37" s="1"/>
      <c r="S37" s="124"/>
      <c r="T37" s="122"/>
      <c r="U37" s="49"/>
      <c r="V37" s="96"/>
      <c r="W37" s="51"/>
      <c r="X37" s="49"/>
      <c r="Y37" s="51"/>
      <c r="Z37" s="25"/>
      <c r="AA37" s="25"/>
      <c r="AB37" s="25"/>
      <c r="AC37" s="25"/>
      <c r="AD37" s="25"/>
      <c r="AE37" s="25"/>
      <c r="AF37" s="25"/>
      <c r="AG37" s="25"/>
      <c r="AH37" s="25"/>
      <c r="AI37" s="25"/>
      <c r="AJ37" s="18"/>
      <c r="AK37" s="1"/>
      <c r="AL37" s="1"/>
      <c r="AM37" s="1"/>
      <c r="AN37" s="1"/>
      <c r="AO37" s="10"/>
    </row>
    <row r="38" spans="2:41" x14ac:dyDescent="0.25">
      <c r="B38" s="1"/>
      <c r="C38" s="10"/>
      <c r="D38" s="28"/>
      <c r="E38" s="28"/>
      <c r="F38" s="1"/>
      <c r="G38" s="22"/>
      <c r="H38" s="44"/>
      <c r="I38" s="42"/>
      <c r="J38" s="25"/>
      <c r="K38" s="18"/>
      <c r="L38" s="1"/>
      <c r="M38" s="43"/>
      <c r="N38" s="42"/>
      <c r="O38" s="1"/>
      <c r="P38" s="1"/>
      <c r="Q38" s="1"/>
      <c r="R38" s="1"/>
      <c r="S38" s="124"/>
      <c r="T38" s="122"/>
      <c r="U38" s="49"/>
      <c r="V38" s="96"/>
      <c r="W38" s="51"/>
      <c r="X38" s="49"/>
      <c r="Y38" s="51"/>
      <c r="Z38" s="25"/>
      <c r="AA38" s="25"/>
      <c r="AB38" s="25"/>
      <c r="AC38" s="25"/>
      <c r="AD38" s="25"/>
      <c r="AE38" s="25"/>
      <c r="AF38" s="25"/>
      <c r="AG38" s="25"/>
      <c r="AH38" s="25"/>
      <c r="AI38" s="25"/>
      <c r="AJ38" s="18"/>
      <c r="AK38" s="1"/>
      <c r="AL38" s="1"/>
      <c r="AM38" s="1"/>
      <c r="AN38" s="1"/>
      <c r="AO38" s="10"/>
    </row>
    <row r="39" spans="2:41" x14ac:dyDescent="0.25">
      <c r="B39" s="1"/>
      <c r="C39" s="10"/>
      <c r="D39" s="28"/>
      <c r="E39" s="28"/>
      <c r="F39" s="1"/>
      <c r="G39" s="22"/>
      <c r="H39" s="44"/>
      <c r="I39" s="42"/>
      <c r="J39" s="25"/>
      <c r="K39" s="18"/>
      <c r="L39" s="1"/>
      <c r="M39" s="43"/>
      <c r="N39" s="42"/>
      <c r="O39" s="1"/>
      <c r="P39" s="1"/>
      <c r="Q39" s="1"/>
      <c r="R39" s="1"/>
      <c r="S39" s="124"/>
      <c r="T39" s="122"/>
      <c r="U39" s="49"/>
      <c r="V39" s="96"/>
      <c r="W39" s="51"/>
      <c r="X39" s="49"/>
      <c r="Y39" s="51"/>
      <c r="Z39" s="25"/>
      <c r="AA39" s="25"/>
      <c r="AB39" s="25"/>
      <c r="AC39" s="25"/>
      <c r="AD39" s="25"/>
      <c r="AE39" s="25"/>
      <c r="AF39" s="25"/>
      <c r="AG39" s="25"/>
      <c r="AH39" s="25"/>
      <c r="AI39" s="25"/>
      <c r="AJ39" s="18"/>
      <c r="AK39" s="1"/>
      <c r="AL39" s="1"/>
      <c r="AM39" s="1"/>
      <c r="AN39" s="1"/>
      <c r="AO39" s="10"/>
    </row>
    <row r="40" spans="2:41" x14ac:dyDescent="0.25">
      <c r="B40" s="1"/>
      <c r="C40" s="10"/>
      <c r="D40" s="28"/>
      <c r="E40" s="28"/>
      <c r="F40" s="1"/>
      <c r="G40" s="22"/>
      <c r="H40" s="44"/>
      <c r="I40" s="42"/>
      <c r="J40" s="25"/>
      <c r="K40" s="18"/>
      <c r="L40" s="1"/>
      <c r="M40" s="43"/>
      <c r="N40" s="42"/>
      <c r="O40" s="1"/>
      <c r="P40" s="1"/>
      <c r="Q40" s="1"/>
      <c r="R40" s="1"/>
      <c r="S40" s="124"/>
      <c r="T40" s="122"/>
      <c r="U40" s="49"/>
      <c r="V40" s="96"/>
      <c r="W40" s="51"/>
      <c r="X40" s="49"/>
      <c r="Y40" s="51"/>
      <c r="Z40" s="25"/>
      <c r="AA40" s="25"/>
      <c r="AB40" s="25"/>
      <c r="AC40" s="25"/>
      <c r="AD40" s="25"/>
      <c r="AE40" s="25"/>
      <c r="AF40" s="25"/>
      <c r="AG40" s="25"/>
      <c r="AH40" s="25"/>
      <c r="AI40" s="25"/>
      <c r="AJ40" s="18"/>
      <c r="AK40" s="1"/>
      <c r="AL40" s="1"/>
      <c r="AM40" s="1"/>
      <c r="AN40" s="1"/>
      <c r="AO40" s="10"/>
    </row>
    <row r="41" spans="2:41" x14ac:dyDescent="0.25">
      <c r="B41" s="1"/>
      <c r="C41" s="10"/>
      <c r="D41" s="28"/>
      <c r="E41" s="28"/>
      <c r="F41" s="1"/>
      <c r="G41" s="22"/>
      <c r="H41" s="44"/>
      <c r="I41" s="42"/>
      <c r="J41" s="25"/>
      <c r="K41" s="18"/>
      <c r="L41" s="1"/>
      <c r="M41" s="43"/>
      <c r="N41" s="42"/>
      <c r="O41" s="1"/>
      <c r="P41" s="1"/>
      <c r="Q41" s="1"/>
      <c r="R41" s="1"/>
      <c r="S41" s="124"/>
      <c r="T41" s="122"/>
      <c r="U41" s="49"/>
      <c r="V41" s="96"/>
      <c r="W41" s="51"/>
      <c r="X41" s="49"/>
      <c r="Y41" s="51"/>
      <c r="Z41" s="25"/>
      <c r="AA41" s="25"/>
      <c r="AB41" s="25"/>
      <c r="AC41" s="25"/>
      <c r="AD41" s="25"/>
      <c r="AE41" s="25"/>
      <c r="AF41" s="25"/>
      <c r="AG41" s="25"/>
      <c r="AH41" s="25"/>
      <c r="AI41" s="25"/>
      <c r="AJ41" s="18"/>
      <c r="AK41" s="1"/>
      <c r="AL41" s="1"/>
      <c r="AM41" s="1"/>
      <c r="AN41" s="1"/>
      <c r="AO41" s="10"/>
    </row>
    <row r="42" spans="2:41" x14ac:dyDescent="0.25">
      <c r="B42" s="1"/>
      <c r="C42" s="10"/>
      <c r="D42" s="28"/>
      <c r="E42" s="28"/>
      <c r="F42" s="1"/>
      <c r="G42" s="22"/>
      <c r="H42" s="44"/>
      <c r="I42" s="42"/>
      <c r="J42" s="25"/>
      <c r="K42" s="18"/>
      <c r="L42" s="1"/>
      <c r="M42" s="43"/>
      <c r="N42" s="42"/>
      <c r="O42" s="1"/>
      <c r="P42" s="1"/>
      <c r="Q42" s="1"/>
      <c r="R42" s="1"/>
      <c r="S42" s="124"/>
      <c r="T42" s="122"/>
      <c r="U42" s="49"/>
      <c r="V42" s="96"/>
      <c r="W42" s="51"/>
      <c r="X42" s="49"/>
      <c r="Y42" s="51"/>
      <c r="Z42" s="25"/>
      <c r="AA42" s="25"/>
      <c r="AB42" s="25"/>
      <c r="AC42" s="25"/>
      <c r="AD42" s="25"/>
      <c r="AE42" s="25"/>
      <c r="AF42" s="25"/>
      <c r="AG42" s="25"/>
      <c r="AH42" s="25"/>
      <c r="AI42" s="25"/>
      <c r="AJ42" s="18"/>
      <c r="AK42" s="1"/>
      <c r="AL42" s="1"/>
      <c r="AM42" s="1"/>
      <c r="AN42" s="1"/>
      <c r="AO42" s="10"/>
    </row>
    <row r="43" spans="2:41" x14ac:dyDescent="0.25">
      <c r="B43" s="1"/>
      <c r="C43" s="10"/>
      <c r="D43" s="28"/>
      <c r="E43" s="28"/>
      <c r="F43" s="1"/>
      <c r="G43" s="22"/>
      <c r="H43" s="44"/>
      <c r="I43" s="42"/>
      <c r="J43" s="25"/>
      <c r="K43" s="18"/>
      <c r="L43" s="1"/>
      <c r="M43" s="43"/>
      <c r="N43" s="42"/>
      <c r="O43" s="1"/>
      <c r="P43" s="1"/>
      <c r="Q43" s="1"/>
      <c r="R43" s="1"/>
      <c r="S43" s="124"/>
      <c r="T43" s="122"/>
      <c r="U43" s="49"/>
      <c r="V43" s="96"/>
      <c r="W43" s="51"/>
      <c r="X43" s="49"/>
      <c r="Y43" s="51"/>
      <c r="Z43" s="25"/>
      <c r="AA43" s="25"/>
      <c r="AB43" s="25"/>
      <c r="AC43" s="25"/>
      <c r="AD43" s="25"/>
      <c r="AE43" s="25"/>
      <c r="AF43" s="25"/>
      <c r="AG43" s="25"/>
      <c r="AH43" s="25"/>
      <c r="AI43" s="25"/>
      <c r="AJ43" s="18"/>
      <c r="AK43" s="1"/>
      <c r="AL43" s="1"/>
      <c r="AM43" s="1"/>
      <c r="AN43" s="1"/>
      <c r="AO43" s="10"/>
    </row>
    <row r="44" spans="2:41" x14ac:dyDescent="0.25">
      <c r="B44" s="1"/>
      <c r="C44" s="10"/>
      <c r="D44" s="28"/>
      <c r="E44" s="28"/>
      <c r="F44" s="1"/>
      <c r="G44" s="22"/>
      <c r="H44" s="44"/>
      <c r="I44" s="42"/>
      <c r="J44" s="25"/>
      <c r="K44" s="18"/>
      <c r="L44" s="1"/>
      <c r="M44" s="43"/>
      <c r="N44" s="42"/>
      <c r="O44" s="1"/>
      <c r="P44" s="1"/>
      <c r="Q44" s="1"/>
      <c r="R44" s="1"/>
      <c r="S44" s="124"/>
      <c r="T44" s="122"/>
      <c r="U44" s="49"/>
      <c r="V44" s="96"/>
      <c r="W44" s="51"/>
      <c r="X44" s="49"/>
      <c r="Y44" s="51"/>
      <c r="Z44" s="25"/>
      <c r="AA44" s="25"/>
      <c r="AB44" s="25"/>
      <c r="AC44" s="25"/>
      <c r="AD44" s="25"/>
      <c r="AE44" s="25"/>
      <c r="AF44" s="25"/>
      <c r="AG44" s="25"/>
      <c r="AH44" s="25"/>
      <c r="AI44" s="25"/>
      <c r="AJ44" s="18"/>
      <c r="AK44" s="1"/>
      <c r="AL44" s="1"/>
      <c r="AM44" s="1"/>
      <c r="AN44" s="1"/>
      <c r="AO44" s="10"/>
    </row>
    <row r="45" spans="2:41" x14ac:dyDescent="0.25">
      <c r="B45" s="1"/>
      <c r="C45" s="10"/>
      <c r="D45" s="28"/>
      <c r="E45" s="28"/>
      <c r="F45" s="1"/>
      <c r="G45" s="22"/>
      <c r="H45" s="44"/>
      <c r="I45" s="42"/>
      <c r="J45" s="25"/>
      <c r="K45" s="18"/>
      <c r="L45" s="1"/>
      <c r="M45" s="43"/>
      <c r="N45" s="42"/>
      <c r="O45" s="1"/>
      <c r="P45" s="1"/>
      <c r="Q45" s="1"/>
      <c r="R45" s="1"/>
      <c r="S45" s="124"/>
      <c r="T45" s="122"/>
      <c r="U45" s="49"/>
      <c r="V45" s="96"/>
      <c r="W45" s="51"/>
      <c r="X45" s="49"/>
      <c r="Y45" s="51"/>
      <c r="Z45" s="25"/>
      <c r="AA45" s="25"/>
      <c r="AB45" s="25"/>
      <c r="AC45" s="25"/>
      <c r="AD45" s="25"/>
      <c r="AE45" s="25"/>
      <c r="AF45" s="25"/>
      <c r="AG45" s="25"/>
      <c r="AH45" s="25"/>
      <c r="AI45" s="25"/>
      <c r="AJ45" s="18"/>
      <c r="AK45" s="1"/>
      <c r="AL45" s="1"/>
      <c r="AM45" s="1"/>
      <c r="AN45" s="1"/>
      <c r="AO45" s="10"/>
    </row>
    <row r="46" spans="2:41" x14ac:dyDescent="0.25">
      <c r="B46" s="1"/>
      <c r="C46" s="10"/>
      <c r="D46" s="28"/>
      <c r="E46" s="28"/>
      <c r="F46" s="1"/>
      <c r="G46" s="22"/>
      <c r="H46" s="44"/>
      <c r="I46" s="42"/>
      <c r="J46" s="25"/>
      <c r="K46" s="18"/>
      <c r="L46" s="1"/>
      <c r="M46" s="43"/>
      <c r="N46" s="42"/>
      <c r="O46" s="1"/>
      <c r="P46" s="1"/>
      <c r="Q46" s="1"/>
      <c r="R46" s="1"/>
      <c r="S46" s="124"/>
      <c r="T46" s="122"/>
      <c r="U46" s="49"/>
      <c r="V46" s="96"/>
      <c r="W46" s="51"/>
      <c r="X46" s="49"/>
      <c r="Y46" s="51"/>
      <c r="Z46" s="25"/>
      <c r="AA46" s="25"/>
      <c r="AB46" s="25"/>
      <c r="AC46" s="25"/>
      <c r="AD46" s="25"/>
      <c r="AE46" s="25"/>
      <c r="AF46" s="25"/>
      <c r="AG46" s="25"/>
      <c r="AH46" s="25"/>
      <c r="AI46" s="25"/>
      <c r="AJ46" s="18"/>
      <c r="AK46" s="1"/>
      <c r="AL46" s="1"/>
      <c r="AM46" s="1"/>
      <c r="AN46" s="1"/>
      <c r="AO46" s="10"/>
    </row>
    <row r="47" spans="2:41" x14ac:dyDescent="0.25">
      <c r="B47" s="1"/>
      <c r="C47" s="10"/>
      <c r="D47" s="28"/>
      <c r="E47" s="28"/>
      <c r="F47" s="1"/>
      <c r="G47" s="22"/>
      <c r="H47" s="44"/>
      <c r="I47" s="42"/>
      <c r="J47" s="25"/>
      <c r="K47" s="18"/>
      <c r="L47" s="1"/>
      <c r="M47" s="43"/>
      <c r="N47" s="42"/>
      <c r="O47" s="1"/>
      <c r="P47" s="1"/>
      <c r="Q47" s="1"/>
      <c r="R47" s="1"/>
      <c r="S47" s="124"/>
      <c r="T47" s="122"/>
      <c r="U47" s="49"/>
      <c r="V47" s="96"/>
      <c r="W47" s="51"/>
      <c r="X47" s="49"/>
      <c r="Y47" s="51"/>
      <c r="Z47" s="25"/>
      <c r="AA47" s="25"/>
      <c r="AB47" s="25"/>
      <c r="AC47" s="25"/>
      <c r="AD47" s="25"/>
      <c r="AE47" s="25"/>
      <c r="AF47" s="25"/>
      <c r="AG47" s="25"/>
      <c r="AH47" s="25"/>
      <c r="AI47" s="25"/>
      <c r="AJ47" s="18"/>
      <c r="AK47" s="1"/>
      <c r="AL47" s="1"/>
      <c r="AM47" s="1"/>
      <c r="AN47" s="1"/>
      <c r="AO47" s="10"/>
    </row>
    <row r="48" spans="2:41" x14ac:dyDescent="0.25">
      <c r="B48" s="1"/>
      <c r="C48" s="10"/>
      <c r="D48" s="28"/>
      <c r="E48" s="28"/>
      <c r="F48" s="1"/>
      <c r="G48" s="22"/>
      <c r="H48" s="44"/>
      <c r="I48" s="42"/>
      <c r="J48" s="25"/>
      <c r="K48" s="18"/>
      <c r="L48" s="1"/>
      <c r="M48" s="43"/>
      <c r="N48" s="42"/>
      <c r="O48" s="1"/>
      <c r="P48" s="1"/>
      <c r="Q48" s="1"/>
      <c r="R48" s="1"/>
      <c r="S48" s="124"/>
      <c r="T48" s="122"/>
      <c r="U48" s="49"/>
      <c r="V48" s="96"/>
      <c r="W48" s="51"/>
      <c r="X48" s="49"/>
      <c r="Y48" s="51"/>
      <c r="Z48" s="25"/>
      <c r="AA48" s="25"/>
      <c r="AB48" s="25"/>
      <c r="AC48" s="25"/>
      <c r="AD48" s="25"/>
      <c r="AE48" s="25"/>
      <c r="AF48" s="25"/>
      <c r="AG48" s="25"/>
      <c r="AH48" s="25"/>
      <c r="AI48" s="25"/>
      <c r="AJ48" s="18"/>
      <c r="AK48" s="1"/>
      <c r="AL48" s="1"/>
      <c r="AM48" s="1"/>
      <c r="AN48" s="1"/>
      <c r="AO48" s="10"/>
    </row>
    <row r="49" spans="2:41" x14ac:dyDescent="0.25">
      <c r="B49" s="1"/>
      <c r="C49" s="10"/>
      <c r="D49" s="28"/>
      <c r="E49" s="28"/>
      <c r="F49" s="1"/>
      <c r="G49" s="22"/>
      <c r="H49" s="44"/>
      <c r="I49" s="42"/>
      <c r="J49" s="25"/>
      <c r="K49" s="18"/>
      <c r="L49" s="1"/>
      <c r="M49" s="43"/>
      <c r="N49" s="42"/>
      <c r="O49" s="1"/>
      <c r="P49" s="1"/>
      <c r="Q49" s="1"/>
      <c r="R49" s="1"/>
      <c r="S49" s="124"/>
      <c r="T49" s="122"/>
      <c r="U49" s="49"/>
      <c r="V49" s="96"/>
      <c r="W49" s="51"/>
      <c r="X49" s="49"/>
      <c r="Y49" s="51"/>
      <c r="Z49" s="25"/>
      <c r="AA49" s="25"/>
      <c r="AB49" s="25"/>
      <c r="AC49" s="25"/>
      <c r="AD49" s="25"/>
      <c r="AE49" s="25"/>
      <c r="AF49" s="25"/>
      <c r="AG49" s="25"/>
      <c r="AH49" s="25"/>
      <c r="AI49" s="25"/>
      <c r="AJ49" s="18"/>
      <c r="AK49" s="1"/>
      <c r="AL49" s="1"/>
      <c r="AM49" s="1"/>
      <c r="AN49" s="1"/>
      <c r="AO49" s="10"/>
    </row>
    <row r="50" spans="2:41" x14ac:dyDescent="0.25">
      <c r="B50" s="1"/>
      <c r="C50" s="10"/>
      <c r="D50" s="28"/>
      <c r="E50" s="28"/>
      <c r="F50" s="1"/>
      <c r="G50" s="22"/>
      <c r="H50" s="44"/>
      <c r="I50" s="42"/>
      <c r="J50" s="25"/>
      <c r="K50" s="18"/>
      <c r="L50" s="1"/>
      <c r="M50" s="43"/>
      <c r="N50" s="42"/>
      <c r="O50" s="1"/>
      <c r="P50" s="1"/>
      <c r="Q50" s="1"/>
      <c r="R50" s="1"/>
      <c r="S50" s="124"/>
      <c r="T50" s="122"/>
      <c r="U50" s="49"/>
      <c r="V50" s="96"/>
      <c r="W50" s="51"/>
      <c r="X50" s="49"/>
      <c r="Y50" s="51"/>
      <c r="Z50" s="25"/>
      <c r="AA50" s="25"/>
      <c r="AB50" s="25"/>
      <c r="AC50" s="25"/>
      <c r="AD50" s="25"/>
      <c r="AE50" s="25"/>
      <c r="AF50" s="25"/>
      <c r="AG50" s="25"/>
      <c r="AH50" s="25"/>
      <c r="AI50" s="25"/>
      <c r="AJ50" s="18"/>
      <c r="AK50" s="1"/>
      <c r="AL50" s="1"/>
      <c r="AM50" s="1"/>
      <c r="AN50" s="1"/>
      <c r="AO50" s="10"/>
    </row>
    <row r="51" spans="2:41" x14ac:dyDescent="0.25">
      <c r="B51" s="1"/>
      <c r="C51" s="10"/>
      <c r="D51" s="28"/>
      <c r="E51" s="28"/>
      <c r="F51" s="1"/>
      <c r="G51" s="22"/>
      <c r="H51" s="44"/>
      <c r="I51" s="42"/>
      <c r="J51" s="25"/>
      <c r="K51" s="18"/>
      <c r="L51" s="1"/>
      <c r="M51" s="43"/>
      <c r="N51" s="42"/>
      <c r="O51" s="1"/>
      <c r="P51" s="1"/>
      <c r="Q51" s="1"/>
      <c r="R51" s="1"/>
      <c r="S51" s="124"/>
      <c r="T51" s="122"/>
      <c r="U51" s="49"/>
      <c r="V51" s="96"/>
      <c r="W51" s="51"/>
      <c r="X51" s="49"/>
      <c r="Y51" s="51"/>
      <c r="Z51" s="25"/>
      <c r="AA51" s="25"/>
      <c r="AB51" s="25"/>
      <c r="AC51" s="25"/>
      <c r="AD51" s="25"/>
      <c r="AE51" s="25"/>
      <c r="AF51" s="25"/>
      <c r="AG51" s="25"/>
      <c r="AH51" s="25"/>
      <c r="AI51" s="25"/>
      <c r="AJ51" s="18"/>
      <c r="AK51" s="1"/>
      <c r="AL51" s="1"/>
      <c r="AM51" s="1"/>
      <c r="AN51" s="1"/>
      <c r="AO51" s="10"/>
    </row>
    <row r="52" spans="2:41" x14ac:dyDescent="0.25">
      <c r="B52" s="1"/>
      <c r="C52" s="10"/>
      <c r="D52" s="28"/>
      <c r="E52" s="28"/>
      <c r="F52" s="1"/>
      <c r="G52" s="22"/>
      <c r="H52" s="44"/>
      <c r="I52" s="42"/>
      <c r="J52" s="25"/>
      <c r="K52" s="18"/>
      <c r="L52" s="1"/>
      <c r="M52" s="43"/>
      <c r="N52" s="42"/>
      <c r="O52" s="1"/>
      <c r="P52" s="1"/>
      <c r="Q52" s="1"/>
      <c r="R52" s="1"/>
      <c r="S52" s="124"/>
      <c r="T52" s="122"/>
      <c r="U52" s="49"/>
      <c r="V52" s="96"/>
      <c r="W52" s="51"/>
      <c r="X52" s="49"/>
      <c r="Y52" s="51"/>
      <c r="Z52" s="25"/>
      <c r="AA52" s="25"/>
      <c r="AB52" s="25"/>
      <c r="AC52" s="25"/>
      <c r="AD52" s="25"/>
      <c r="AE52" s="25"/>
      <c r="AF52" s="25"/>
      <c r="AG52" s="25"/>
      <c r="AH52" s="25"/>
      <c r="AI52" s="25"/>
      <c r="AJ52" s="18"/>
      <c r="AK52" s="1"/>
      <c r="AL52" s="1"/>
      <c r="AM52" s="1"/>
      <c r="AN52" s="1"/>
      <c r="AO52" s="10"/>
    </row>
    <row r="53" spans="2:41" x14ac:dyDescent="0.25">
      <c r="B53" s="1"/>
      <c r="C53" s="10"/>
      <c r="D53" s="28"/>
      <c r="E53" s="28"/>
      <c r="F53" s="1"/>
      <c r="G53" s="22"/>
      <c r="H53" s="44"/>
      <c r="I53" s="42"/>
      <c r="J53" s="25"/>
      <c r="K53" s="18"/>
      <c r="L53" s="1"/>
      <c r="M53" s="43"/>
      <c r="N53" s="42"/>
      <c r="O53" s="1"/>
      <c r="P53" s="1"/>
      <c r="Q53" s="1"/>
      <c r="R53" s="1"/>
      <c r="S53" s="124"/>
      <c r="T53" s="122"/>
      <c r="U53" s="49"/>
      <c r="V53" s="96"/>
      <c r="W53" s="51"/>
      <c r="X53" s="49"/>
      <c r="Y53" s="51"/>
      <c r="Z53" s="25"/>
      <c r="AA53" s="25"/>
      <c r="AB53" s="25"/>
      <c r="AC53" s="25"/>
      <c r="AD53" s="25"/>
      <c r="AE53" s="25"/>
      <c r="AF53" s="25"/>
      <c r="AG53" s="25"/>
      <c r="AH53" s="25"/>
      <c r="AI53" s="25"/>
      <c r="AJ53" s="18"/>
      <c r="AK53" s="1"/>
      <c r="AL53" s="1"/>
      <c r="AM53" s="1"/>
      <c r="AN53" s="1"/>
      <c r="AO53" s="10"/>
    </row>
    <row r="54" spans="2:41" x14ac:dyDescent="0.25">
      <c r="B54" s="1"/>
      <c r="C54" s="10"/>
      <c r="D54" s="28"/>
      <c r="E54" s="28"/>
      <c r="F54" s="1"/>
      <c r="G54" s="22"/>
      <c r="H54" s="44"/>
      <c r="I54" s="42"/>
      <c r="J54" s="25"/>
      <c r="K54" s="18"/>
      <c r="L54" s="1"/>
      <c r="M54" s="43"/>
      <c r="N54" s="42"/>
      <c r="O54" s="1"/>
      <c r="P54" s="1"/>
      <c r="Q54" s="1"/>
      <c r="R54" s="1"/>
      <c r="S54" s="124"/>
      <c r="T54" s="122"/>
      <c r="U54" s="49"/>
      <c r="V54" s="96"/>
      <c r="W54" s="51"/>
      <c r="X54" s="49"/>
      <c r="Y54" s="51"/>
      <c r="Z54" s="25"/>
      <c r="AA54" s="25"/>
      <c r="AB54" s="25"/>
      <c r="AC54" s="25"/>
      <c r="AD54" s="25"/>
      <c r="AE54" s="25"/>
      <c r="AF54" s="25"/>
      <c r="AG54" s="25"/>
      <c r="AH54" s="25"/>
      <c r="AI54" s="25"/>
      <c r="AJ54" s="18"/>
      <c r="AK54" s="1"/>
      <c r="AL54" s="1"/>
      <c r="AM54" s="1"/>
      <c r="AN54" s="1"/>
      <c r="AO54" s="10"/>
    </row>
    <row r="55" spans="2:41" x14ac:dyDescent="0.25">
      <c r="B55" s="1"/>
      <c r="C55" s="10"/>
      <c r="D55" s="28"/>
      <c r="E55" s="28"/>
      <c r="F55" s="1"/>
      <c r="G55" s="22"/>
      <c r="H55" s="44"/>
      <c r="I55" s="42"/>
      <c r="J55" s="25"/>
      <c r="K55" s="18"/>
      <c r="L55" s="1"/>
      <c r="M55" s="43"/>
      <c r="N55" s="42"/>
      <c r="O55" s="1"/>
      <c r="P55" s="1"/>
      <c r="Q55" s="1"/>
      <c r="R55" s="1"/>
      <c r="S55" s="124"/>
      <c r="T55" s="122"/>
      <c r="U55" s="49"/>
      <c r="V55" s="96"/>
      <c r="W55" s="51"/>
      <c r="X55" s="49"/>
      <c r="Y55" s="51"/>
      <c r="Z55" s="25"/>
      <c r="AA55" s="25"/>
      <c r="AB55" s="25"/>
      <c r="AC55" s="25"/>
      <c r="AD55" s="25"/>
      <c r="AE55" s="25"/>
      <c r="AF55" s="25"/>
      <c r="AG55" s="25"/>
      <c r="AH55" s="25"/>
      <c r="AI55" s="25"/>
      <c r="AJ55" s="18"/>
      <c r="AK55" s="1"/>
      <c r="AL55" s="1"/>
      <c r="AM55" s="1"/>
      <c r="AN55" s="1"/>
      <c r="AO55" s="10"/>
    </row>
    <row r="56" spans="2:41" x14ac:dyDescent="0.25">
      <c r="B56" s="1"/>
      <c r="C56" s="10"/>
      <c r="D56" s="28"/>
      <c r="E56" s="28"/>
      <c r="F56" s="1"/>
      <c r="G56" s="22"/>
      <c r="H56" s="44"/>
      <c r="I56" s="42"/>
      <c r="J56" s="25"/>
      <c r="K56" s="18"/>
      <c r="L56" s="1"/>
      <c r="M56" s="43"/>
      <c r="N56" s="42"/>
      <c r="O56" s="1"/>
      <c r="P56" s="1"/>
      <c r="Q56" s="1"/>
      <c r="R56" s="1"/>
      <c r="S56" s="124"/>
      <c r="T56" s="122"/>
      <c r="U56" s="49"/>
      <c r="V56" s="96"/>
      <c r="W56" s="51"/>
      <c r="X56" s="49"/>
      <c r="Y56" s="51"/>
      <c r="Z56" s="25"/>
      <c r="AA56" s="25"/>
      <c r="AB56" s="25"/>
      <c r="AC56" s="25"/>
      <c r="AD56" s="25"/>
      <c r="AE56" s="25"/>
      <c r="AF56" s="25"/>
      <c r="AG56" s="25"/>
      <c r="AH56" s="25"/>
      <c r="AI56" s="25"/>
      <c r="AJ56" s="18"/>
      <c r="AK56" s="1"/>
      <c r="AL56" s="1"/>
      <c r="AM56" s="1"/>
      <c r="AN56" s="1"/>
      <c r="AO56" s="10"/>
    </row>
    <row r="57" spans="2:41" x14ac:dyDescent="0.25">
      <c r="B57" s="1"/>
      <c r="C57" s="10"/>
      <c r="D57" s="28"/>
      <c r="E57" s="28"/>
      <c r="F57" s="1"/>
      <c r="G57" s="22"/>
      <c r="H57" s="44"/>
      <c r="I57" s="42"/>
      <c r="J57" s="25"/>
      <c r="K57" s="18"/>
      <c r="L57" s="1"/>
      <c r="M57" s="43"/>
      <c r="N57" s="42"/>
      <c r="O57" s="1"/>
      <c r="P57" s="1"/>
      <c r="Q57" s="1"/>
      <c r="R57" s="1"/>
      <c r="S57" s="124"/>
      <c r="T57" s="122"/>
      <c r="U57" s="49"/>
      <c r="V57" s="96"/>
      <c r="W57" s="51"/>
      <c r="X57" s="49"/>
      <c r="Y57" s="51"/>
      <c r="Z57" s="25"/>
      <c r="AA57" s="25"/>
      <c r="AB57" s="25"/>
      <c r="AC57" s="25"/>
      <c r="AD57" s="25"/>
      <c r="AE57" s="25"/>
      <c r="AF57" s="25"/>
      <c r="AG57" s="25"/>
      <c r="AH57" s="25"/>
      <c r="AI57" s="25"/>
      <c r="AJ57" s="18"/>
      <c r="AK57" s="1"/>
      <c r="AL57" s="1"/>
      <c r="AM57" s="1"/>
      <c r="AN57" s="1"/>
      <c r="AO57" s="10"/>
    </row>
    <row r="58" spans="2:41" x14ac:dyDescent="0.25">
      <c r="B58" s="1"/>
      <c r="C58" s="10"/>
      <c r="D58" s="28"/>
      <c r="E58" s="28"/>
      <c r="F58" s="1"/>
      <c r="G58" s="22"/>
      <c r="H58" s="44"/>
      <c r="I58" s="42"/>
      <c r="J58" s="25"/>
      <c r="K58" s="18"/>
      <c r="L58" s="1"/>
      <c r="M58" s="43"/>
      <c r="N58" s="42"/>
      <c r="O58" s="1"/>
      <c r="P58" s="1"/>
      <c r="Q58" s="1"/>
      <c r="R58" s="1"/>
      <c r="S58" s="124"/>
      <c r="T58" s="122"/>
      <c r="U58" s="49"/>
      <c r="V58" s="96"/>
      <c r="W58" s="51"/>
      <c r="X58" s="49"/>
      <c r="Y58" s="51"/>
      <c r="Z58" s="25"/>
      <c r="AA58" s="25"/>
      <c r="AB58" s="25"/>
      <c r="AC58" s="25"/>
      <c r="AD58" s="25"/>
      <c r="AE58" s="25"/>
      <c r="AF58" s="25"/>
      <c r="AG58" s="25"/>
      <c r="AH58" s="25"/>
      <c r="AI58" s="25"/>
      <c r="AJ58" s="18"/>
      <c r="AK58" s="1"/>
      <c r="AL58" s="1"/>
      <c r="AM58" s="1"/>
      <c r="AN58" s="1"/>
      <c r="AO58" s="10"/>
    </row>
    <row r="59" spans="2:41" x14ac:dyDescent="0.25">
      <c r="B59" s="1"/>
      <c r="C59" s="10"/>
      <c r="D59" s="28"/>
      <c r="E59" s="28"/>
      <c r="F59" s="1"/>
      <c r="G59" s="22"/>
      <c r="H59" s="44"/>
      <c r="I59" s="42"/>
      <c r="J59" s="25"/>
      <c r="K59" s="18"/>
      <c r="L59" s="1"/>
      <c r="M59" s="43"/>
      <c r="N59" s="42"/>
      <c r="O59" s="1"/>
      <c r="P59" s="1"/>
      <c r="Q59" s="1"/>
      <c r="R59" s="1"/>
      <c r="S59" s="124"/>
      <c r="T59" s="122"/>
      <c r="U59" s="49"/>
      <c r="V59" s="96"/>
      <c r="W59" s="51"/>
      <c r="X59" s="49"/>
      <c r="Y59" s="51"/>
      <c r="Z59" s="25"/>
      <c r="AA59" s="25"/>
      <c r="AB59" s="25"/>
      <c r="AC59" s="25"/>
      <c r="AD59" s="25"/>
      <c r="AE59" s="25"/>
      <c r="AF59" s="25"/>
      <c r="AG59" s="25"/>
      <c r="AH59" s="25"/>
      <c r="AI59" s="25"/>
      <c r="AJ59" s="18"/>
      <c r="AK59" s="1"/>
      <c r="AL59" s="1"/>
      <c r="AM59" s="1"/>
      <c r="AN59" s="1"/>
      <c r="AO59" s="10"/>
    </row>
    <row r="60" spans="2:41" x14ac:dyDescent="0.25">
      <c r="B60" s="1"/>
      <c r="C60" s="10"/>
      <c r="D60" s="28"/>
      <c r="E60" s="28"/>
      <c r="F60" s="1"/>
      <c r="G60" s="22"/>
      <c r="H60" s="44"/>
      <c r="I60" s="42"/>
      <c r="J60" s="25"/>
      <c r="K60" s="18"/>
      <c r="L60" s="1"/>
      <c r="M60" s="43"/>
      <c r="N60" s="42"/>
      <c r="O60" s="1"/>
      <c r="P60" s="1"/>
      <c r="Q60" s="1"/>
      <c r="R60" s="1"/>
      <c r="S60" s="124"/>
      <c r="T60" s="122"/>
      <c r="U60" s="49"/>
      <c r="V60" s="96"/>
      <c r="W60" s="51"/>
      <c r="X60" s="49"/>
      <c r="Y60" s="51"/>
      <c r="Z60" s="25"/>
      <c r="AA60" s="25"/>
      <c r="AB60" s="25"/>
      <c r="AC60" s="25"/>
      <c r="AD60" s="25"/>
      <c r="AE60" s="25"/>
      <c r="AF60" s="25"/>
      <c r="AG60" s="25"/>
      <c r="AH60" s="25"/>
      <c r="AI60" s="25"/>
      <c r="AJ60" s="18"/>
      <c r="AK60" s="1"/>
      <c r="AL60" s="1"/>
      <c r="AM60" s="1"/>
      <c r="AN60" s="1"/>
      <c r="AO60" s="10"/>
    </row>
    <row r="61" spans="2:41" x14ac:dyDescent="0.25">
      <c r="B61" s="1"/>
      <c r="C61" s="10"/>
      <c r="D61" s="28"/>
      <c r="E61" s="28"/>
      <c r="F61" s="1"/>
      <c r="G61" s="22"/>
      <c r="H61" s="44"/>
      <c r="I61" s="42"/>
      <c r="J61" s="25"/>
      <c r="K61" s="18"/>
      <c r="L61" s="1"/>
      <c r="M61" s="43"/>
      <c r="N61" s="42"/>
      <c r="O61" s="1"/>
      <c r="P61" s="1"/>
      <c r="Q61" s="1"/>
      <c r="R61" s="1"/>
      <c r="S61" s="124"/>
      <c r="T61" s="122"/>
      <c r="U61" s="49"/>
      <c r="V61" s="96"/>
      <c r="W61" s="51"/>
      <c r="X61" s="49"/>
      <c r="Y61" s="51"/>
      <c r="Z61" s="25"/>
      <c r="AA61" s="25"/>
      <c r="AB61" s="25"/>
      <c r="AC61" s="25"/>
      <c r="AD61" s="25"/>
      <c r="AE61" s="25"/>
      <c r="AF61" s="25"/>
      <c r="AG61" s="25"/>
      <c r="AH61" s="25"/>
      <c r="AI61" s="25"/>
      <c r="AJ61" s="18"/>
      <c r="AK61" s="1"/>
      <c r="AL61" s="1"/>
      <c r="AM61" s="1"/>
      <c r="AN61" s="1"/>
      <c r="AO61" s="10"/>
    </row>
    <row r="62" spans="2:41" x14ac:dyDescent="0.25">
      <c r="B62" s="1"/>
      <c r="C62" s="10"/>
      <c r="D62" s="28"/>
      <c r="E62" s="28"/>
      <c r="F62" s="1"/>
      <c r="G62" s="22"/>
      <c r="H62" s="44"/>
      <c r="I62" s="42"/>
      <c r="J62" s="25"/>
      <c r="K62" s="18"/>
      <c r="L62" s="1"/>
      <c r="M62" s="43"/>
      <c r="N62" s="42"/>
      <c r="O62" s="1"/>
      <c r="P62" s="1"/>
      <c r="Q62" s="1"/>
      <c r="R62" s="1"/>
      <c r="S62" s="124"/>
      <c r="T62" s="122"/>
      <c r="U62" s="49"/>
      <c r="V62" s="96"/>
      <c r="W62" s="51"/>
      <c r="X62" s="49"/>
      <c r="Y62" s="51"/>
      <c r="Z62" s="25"/>
      <c r="AA62" s="25"/>
      <c r="AB62" s="25"/>
      <c r="AC62" s="25"/>
      <c r="AD62" s="25"/>
      <c r="AE62" s="25"/>
      <c r="AF62" s="25"/>
      <c r="AG62" s="25"/>
      <c r="AH62" s="25"/>
      <c r="AI62" s="25"/>
      <c r="AJ62" s="18"/>
      <c r="AK62" s="1"/>
      <c r="AL62" s="1"/>
      <c r="AM62" s="1"/>
      <c r="AN62" s="1"/>
      <c r="AO62" s="10"/>
    </row>
    <row r="63" spans="2:41" x14ac:dyDescent="0.25">
      <c r="B63" s="1"/>
      <c r="C63" s="10"/>
      <c r="D63" s="28"/>
      <c r="E63" s="28"/>
      <c r="F63" s="1"/>
      <c r="G63" s="22"/>
      <c r="H63" s="44"/>
      <c r="I63" s="42"/>
      <c r="J63" s="25"/>
      <c r="K63" s="18"/>
      <c r="L63" s="1"/>
      <c r="M63" s="43"/>
      <c r="N63" s="42"/>
      <c r="O63" s="1"/>
      <c r="P63" s="1"/>
      <c r="Q63" s="1"/>
      <c r="R63" s="1"/>
      <c r="S63" s="124"/>
      <c r="T63" s="122"/>
      <c r="U63" s="49"/>
      <c r="V63" s="96"/>
      <c r="W63" s="51"/>
      <c r="X63" s="49"/>
      <c r="Y63" s="51"/>
      <c r="Z63" s="25"/>
      <c r="AA63" s="25"/>
      <c r="AB63" s="25"/>
      <c r="AC63" s="25"/>
      <c r="AD63" s="25"/>
      <c r="AE63" s="25"/>
      <c r="AF63" s="25"/>
      <c r="AG63" s="25"/>
      <c r="AH63" s="25"/>
      <c r="AI63" s="25"/>
      <c r="AJ63" s="18"/>
      <c r="AK63" s="1"/>
      <c r="AL63" s="1"/>
      <c r="AM63" s="1"/>
      <c r="AN63" s="1"/>
      <c r="AO63" s="10"/>
    </row>
    <row r="64" spans="2:41" x14ac:dyDescent="0.25">
      <c r="B64" s="1"/>
      <c r="C64" s="10"/>
      <c r="D64" s="28"/>
      <c r="E64" s="28"/>
      <c r="F64" s="1"/>
      <c r="G64" s="22"/>
      <c r="H64" s="44"/>
      <c r="I64" s="42"/>
      <c r="J64" s="25"/>
      <c r="K64" s="18"/>
      <c r="L64" s="1"/>
      <c r="M64" s="43"/>
      <c r="N64" s="42"/>
      <c r="O64" s="1"/>
      <c r="P64" s="1"/>
      <c r="Q64" s="1"/>
      <c r="R64" s="1"/>
      <c r="S64" s="124"/>
      <c r="T64" s="122"/>
      <c r="U64" s="49"/>
      <c r="V64" s="96"/>
      <c r="W64" s="51"/>
      <c r="X64" s="49"/>
      <c r="Y64" s="51"/>
      <c r="Z64" s="25"/>
      <c r="AA64" s="25"/>
      <c r="AB64" s="25"/>
      <c r="AC64" s="25"/>
      <c r="AD64" s="25"/>
      <c r="AE64" s="25"/>
      <c r="AF64" s="25"/>
      <c r="AG64" s="25"/>
      <c r="AH64" s="25"/>
      <c r="AI64" s="25"/>
      <c r="AJ64" s="18"/>
      <c r="AK64" s="1"/>
      <c r="AL64" s="1"/>
      <c r="AM64" s="1"/>
      <c r="AN64" s="1"/>
      <c r="AO64" s="10"/>
    </row>
    <row r="65" spans="2:41" x14ac:dyDescent="0.25">
      <c r="B65" s="1"/>
      <c r="C65" s="10"/>
      <c r="D65" s="28"/>
      <c r="E65" s="28"/>
      <c r="F65" s="1"/>
      <c r="G65" s="22"/>
      <c r="H65" s="44"/>
      <c r="I65" s="42"/>
      <c r="J65" s="25"/>
      <c r="K65" s="18"/>
      <c r="L65" s="1"/>
      <c r="M65" s="43"/>
      <c r="N65" s="42"/>
      <c r="O65" s="1"/>
      <c r="P65" s="1"/>
      <c r="Q65" s="1"/>
      <c r="R65" s="1"/>
      <c r="S65" s="124"/>
      <c r="T65" s="122"/>
      <c r="U65" s="49"/>
      <c r="V65" s="96"/>
      <c r="W65" s="51"/>
      <c r="X65" s="49"/>
      <c r="Y65" s="51"/>
      <c r="Z65" s="25"/>
      <c r="AA65" s="25"/>
      <c r="AB65" s="25"/>
      <c r="AC65" s="25"/>
      <c r="AD65" s="25"/>
      <c r="AE65" s="25"/>
      <c r="AF65" s="25"/>
      <c r="AG65" s="25"/>
      <c r="AH65" s="25"/>
      <c r="AI65" s="25"/>
      <c r="AJ65" s="18"/>
      <c r="AK65" s="1"/>
      <c r="AL65" s="1"/>
      <c r="AM65" s="1"/>
      <c r="AN65" s="1"/>
      <c r="AO65" s="10"/>
    </row>
    <row r="66" spans="2:41" x14ac:dyDescent="0.25">
      <c r="B66" s="1"/>
      <c r="C66" s="10"/>
      <c r="D66" s="28"/>
      <c r="E66" s="28"/>
      <c r="F66" s="1"/>
      <c r="G66" s="22"/>
      <c r="H66" s="44"/>
      <c r="I66" s="42"/>
      <c r="J66" s="25"/>
      <c r="K66" s="18"/>
      <c r="L66" s="1"/>
      <c r="M66" s="43"/>
      <c r="N66" s="42"/>
      <c r="O66" s="1"/>
      <c r="P66" s="1"/>
      <c r="Q66" s="1"/>
      <c r="R66" s="1"/>
      <c r="S66" s="124"/>
      <c r="T66" s="122"/>
      <c r="U66" s="49"/>
      <c r="V66" s="96"/>
      <c r="W66" s="51"/>
      <c r="X66" s="49"/>
      <c r="Y66" s="51"/>
      <c r="Z66" s="25"/>
      <c r="AA66" s="25"/>
      <c r="AB66" s="25"/>
      <c r="AC66" s="25"/>
      <c r="AD66" s="25"/>
      <c r="AE66" s="25"/>
      <c r="AF66" s="25"/>
      <c r="AG66" s="25"/>
      <c r="AH66" s="25"/>
      <c r="AI66" s="25"/>
      <c r="AJ66" s="18"/>
      <c r="AK66" s="1"/>
      <c r="AL66" s="1"/>
      <c r="AM66" s="1"/>
      <c r="AN66" s="1"/>
      <c r="AO66" s="10"/>
    </row>
    <row r="67" spans="2:41" x14ac:dyDescent="0.25">
      <c r="B67" s="1"/>
      <c r="C67" s="10"/>
      <c r="D67" s="28"/>
      <c r="E67" s="28"/>
      <c r="F67" s="1"/>
      <c r="G67" s="22"/>
      <c r="H67" s="44"/>
      <c r="I67" s="42"/>
      <c r="J67" s="25"/>
      <c r="K67" s="18"/>
      <c r="L67" s="1"/>
      <c r="M67" s="43"/>
      <c r="N67" s="42"/>
      <c r="O67" s="1"/>
      <c r="P67" s="1"/>
      <c r="Q67" s="1"/>
      <c r="R67" s="1"/>
      <c r="S67" s="124"/>
      <c r="T67" s="122"/>
      <c r="U67" s="49"/>
      <c r="V67" s="96"/>
      <c r="W67" s="51"/>
      <c r="X67" s="49"/>
      <c r="Y67" s="51"/>
      <c r="Z67" s="25"/>
      <c r="AA67" s="25"/>
      <c r="AB67" s="25"/>
      <c r="AC67" s="25"/>
      <c r="AD67" s="25"/>
      <c r="AE67" s="25"/>
      <c r="AF67" s="25"/>
      <c r="AG67" s="25"/>
      <c r="AH67" s="25"/>
      <c r="AI67" s="25"/>
      <c r="AJ67" s="18"/>
      <c r="AK67" s="1"/>
      <c r="AL67" s="1"/>
      <c r="AM67" s="1"/>
      <c r="AN67" s="1"/>
      <c r="AO67" s="10"/>
    </row>
    <row r="68" spans="2:41" x14ac:dyDescent="0.25">
      <c r="B68" s="1"/>
      <c r="C68" s="10"/>
      <c r="D68" s="28"/>
      <c r="E68" s="28"/>
      <c r="F68" s="1"/>
      <c r="G68" s="22"/>
      <c r="H68" s="44"/>
      <c r="I68" s="42"/>
      <c r="J68" s="25"/>
      <c r="K68" s="18"/>
      <c r="L68" s="1"/>
      <c r="M68" s="43"/>
      <c r="N68" s="42"/>
      <c r="O68" s="1"/>
      <c r="P68" s="1"/>
      <c r="Q68" s="1"/>
      <c r="R68" s="1"/>
      <c r="S68" s="124"/>
      <c r="T68" s="122"/>
      <c r="U68" s="49"/>
      <c r="V68" s="96"/>
      <c r="W68" s="51"/>
      <c r="X68" s="49"/>
      <c r="Y68" s="51"/>
      <c r="Z68" s="25"/>
      <c r="AA68" s="25"/>
      <c r="AB68" s="25"/>
      <c r="AC68" s="25"/>
      <c r="AD68" s="25"/>
      <c r="AE68" s="25"/>
      <c r="AF68" s="25"/>
      <c r="AG68" s="25"/>
      <c r="AH68" s="25"/>
      <c r="AI68" s="25"/>
      <c r="AJ68" s="18"/>
      <c r="AK68" s="1"/>
      <c r="AL68" s="1"/>
      <c r="AM68" s="1"/>
      <c r="AN68" s="1"/>
      <c r="AO68" s="10"/>
    </row>
    <row r="69" spans="2:41" x14ac:dyDescent="0.25">
      <c r="B69" s="1"/>
      <c r="C69" s="10"/>
      <c r="D69" s="28"/>
      <c r="E69" s="28"/>
      <c r="F69" s="1"/>
      <c r="G69" s="22"/>
      <c r="H69" s="44"/>
      <c r="I69" s="42"/>
      <c r="J69" s="25"/>
      <c r="K69" s="18"/>
      <c r="L69" s="1"/>
      <c r="M69" s="43"/>
      <c r="N69" s="42"/>
      <c r="O69" s="1"/>
      <c r="P69" s="1"/>
      <c r="Q69" s="1"/>
      <c r="R69" s="1"/>
      <c r="S69" s="124"/>
      <c r="T69" s="122"/>
      <c r="U69" s="49"/>
      <c r="V69" s="96"/>
      <c r="W69" s="51"/>
      <c r="X69" s="49"/>
      <c r="Y69" s="51"/>
      <c r="Z69" s="25"/>
      <c r="AA69" s="25"/>
      <c r="AB69" s="25"/>
      <c r="AC69" s="25"/>
      <c r="AD69" s="25"/>
      <c r="AE69" s="25"/>
      <c r="AF69" s="25"/>
      <c r="AG69" s="25"/>
      <c r="AH69" s="25"/>
      <c r="AI69" s="25"/>
      <c r="AJ69" s="18"/>
      <c r="AK69" s="1"/>
      <c r="AL69" s="1"/>
      <c r="AM69" s="1"/>
      <c r="AN69" s="1"/>
      <c r="AO69" s="10"/>
    </row>
    <row r="70" spans="2:41" x14ac:dyDescent="0.25">
      <c r="B70" s="1"/>
      <c r="C70" s="10"/>
      <c r="D70" s="28"/>
      <c r="E70" s="28"/>
      <c r="F70" s="1"/>
      <c r="G70" s="22"/>
      <c r="H70" s="44"/>
      <c r="I70" s="42"/>
      <c r="J70" s="25"/>
      <c r="K70" s="18"/>
      <c r="L70" s="1"/>
      <c r="M70" s="43"/>
      <c r="N70" s="42"/>
      <c r="O70" s="1"/>
      <c r="P70" s="1"/>
      <c r="Q70" s="1"/>
      <c r="R70" s="1"/>
      <c r="S70" s="124"/>
      <c r="T70" s="122"/>
      <c r="U70" s="49"/>
      <c r="V70" s="96"/>
      <c r="W70" s="51"/>
      <c r="X70" s="49"/>
      <c r="Y70" s="51"/>
      <c r="Z70" s="25"/>
      <c r="AA70" s="25"/>
      <c r="AB70" s="25"/>
      <c r="AC70" s="25"/>
      <c r="AD70" s="25"/>
      <c r="AE70" s="25"/>
      <c r="AF70" s="25"/>
      <c r="AG70" s="25"/>
      <c r="AH70" s="25"/>
      <c r="AI70" s="25"/>
      <c r="AJ70" s="18"/>
      <c r="AK70" s="1"/>
      <c r="AL70" s="1"/>
      <c r="AM70" s="1"/>
      <c r="AN70" s="1"/>
      <c r="AO70" s="10"/>
    </row>
    <row r="71" spans="2:41" x14ac:dyDescent="0.25">
      <c r="B71" s="1"/>
      <c r="C71" s="10"/>
      <c r="D71" s="28"/>
      <c r="E71" s="28"/>
      <c r="F71" s="1"/>
      <c r="G71" s="22"/>
      <c r="H71" s="44"/>
      <c r="I71" s="42"/>
      <c r="J71" s="25"/>
      <c r="K71" s="18"/>
      <c r="L71" s="1"/>
      <c r="M71" s="43"/>
      <c r="N71" s="42"/>
      <c r="O71" s="1"/>
      <c r="P71" s="1"/>
      <c r="Q71" s="1"/>
      <c r="R71" s="1"/>
      <c r="S71" s="124"/>
      <c r="T71" s="122"/>
      <c r="U71" s="49"/>
      <c r="V71" s="96"/>
      <c r="W71" s="51"/>
      <c r="X71" s="49"/>
      <c r="Y71" s="51"/>
      <c r="Z71" s="25"/>
      <c r="AA71" s="25"/>
      <c r="AB71" s="25"/>
      <c r="AC71" s="25"/>
      <c r="AD71" s="25"/>
      <c r="AE71" s="25"/>
      <c r="AF71" s="25"/>
      <c r="AG71" s="25"/>
      <c r="AH71" s="25"/>
      <c r="AI71" s="25"/>
      <c r="AJ71" s="18"/>
      <c r="AK71" s="1"/>
      <c r="AL71" s="1"/>
      <c r="AM71" s="1"/>
      <c r="AN71" s="1"/>
      <c r="AO71" s="10"/>
    </row>
    <row r="72" spans="2:41" x14ac:dyDescent="0.25">
      <c r="B72" s="1"/>
      <c r="C72" s="10"/>
      <c r="D72" s="28"/>
      <c r="E72" s="28"/>
      <c r="F72" s="1"/>
      <c r="G72" s="22"/>
      <c r="H72" s="44"/>
      <c r="I72" s="42"/>
      <c r="J72" s="25"/>
      <c r="K72" s="18"/>
      <c r="L72" s="1"/>
      <c r="M72" s="43"/>
      <c r="N72" s="42"/>
      <c r="O72" s="1"/>
      <c r="P72" s="1"/>
      <c r="Q72" s="1"/>
      <c r="R72" s="1"/>
      <c r="S72" s="124"/>
      <c r="T72" s="122"/>
      <c r="U72" s="49"/>
      <c r="V72" s="96"/>
      <c r="W72" s="51"/>
      <c r="X72" s="49"/>
      <c r="Y72" s="51"/>
      <c r="Z72" s="25"/>
      <c r="AA72" s="25"/>
      <c r="AB72" s="25"/>
      <c r="AC72" s="25"/>
      <c r="AD72" s="25"/>
      <c r="AE72" s="25"/>
      <c r="AF72" s="25"/>
      <c r="AG72" s="25"/>
      <c r="AH72" s="25"/>
      <c r="AI72" s="25"/>
      <c r="AJ72" s="18"/>
      <c r="AK72" s="1"/>
      <c r="AL72" s="1"/>
      <c r="AM72" s="1"/>
      <c r="AN72" s="1"/>
      <c r="AO72" s="10"/>
    </row>
    <row r="73" spans="2:41" x14ac:dyDescent="0.25">
      <c r="B73" s="1"/>
      <c r="C73" s="10"/>
      <c r="D73" s="28"/>
      <c r="E73" s="28"/>
      <c r="F73" s="1"/>
      <c r="G73" s="22"/>
      <c r="H73" s="44"/>
      <c r="I73" s="42"/>
      <c r="J73" s="25"/>
      <c r="K73" s="18"/>
      <c r="L73" s="1"/>
      <c r="M73" s="43"/>
      <c r="N73" s="42"/>
      <c r="O73" s="1"/>
      <c r="P73" s="1"/>
      <c r="Q73" s="1"/>
      <c r="R73" s="1"/>
      <c r="S73" s="124"/>
      <c r="T73" s="122"/>
      <c r="U73" s="49"/>
      <c r="V73" s="96"/>
      <c r="W73" s="51"/>
      <c r="X73" s="49"/>
      <c r="Y73" s="51"/>
      <c r="Z73" s="25"/>
      <c r="AA73" s="25"/>
      <c r="AB73" s="25"/>
      <c r="AC73" s="25"/>
      <c r="AD73" s="25"/>
      <c r="AE73" s="25"/>
      <c r="AF73" s="25"/>
      <c r="AG73" s="25"/>
      <c r="AH73" s="25"/>
      <c r="AI73" s="25"/>
      <c r="AJ73" s="18"/>
      <c r="AK73" s="1"/>
      <c r="AL73" s="1"/>
      <c r="AM73" s="1"/>
      <c r="AN73" s="1"/>
      <c r="AO73" s="10"/>
    </row>
    <row r="74" spans="2:41" x14ac:dyDescent="0.25">
      <c r="B74" s="1"/>
      <c r="C74" s="10"/>
      <c r="D74" s="28"/>
      <c r="E74" s="28"/>
      <c r="F74" s="1"/>
      <c r="G74" s="22"/>
      <c r="H74" s="44"/>
      <c r="I74" s="42"/>
      <c r="J74" s="25"/>
      <c r="K74" s="18"/>
      <c r="L74" s="1"/>
      <c r="M74" s="43"/>
      <c r="N74" s="42"/>
      <c r="O74" s="1"/>
      <c r="P74" s="1"/>
      <c r="Q74" s="1"/>
      <c r="R74" s="1"/>
      <c r="S74" s="124"/>
      <c r="T74" s="122"/>
      <c r="U74" s="49"/>
      <c r="V74" s="96"/>
      <c r="W74" s="51"/>
      <c r="X74" s="49"/>
      <c r="Y74" s="51"/>
      <c r="Z74" s="25"/>
      <c r="AA74" s="25"/>
      <c r="AB74" s="25"/>
      <c r="AC74" s="25"/>
      <c r="AD74" s="25"/>
      <c r="AE74" s="25"/>
      <c r="AF74" s="25"/>
      <c r="AG74" s="25"/>
      <c r="AH74" s="25"/>
      <c r="AI74" s="25"/>
      <c r="AJ74" s="18"/>
      <c r="AK74" s="1"/>
      <c r="AL74" s="1"/>
      <c r="AM74" s="1"/>
      <c r="AN74" s="1"/>
      <c r="AO74" s="10"/>
    </row>
    <row r="75" spans="2:41" x14ac:dyDescent="0.25">
      <c r="B75" s="1"/>
      <c r="C75" s="10"/>
      <c r="D75" s="28"/>
      <c r="E75" s="28"/>
      <c r="F75" s="1"/>
      <c r="G75" s="22"/>
      <c r="H75" s="44"/>
      <c r="I75" s="42"/>
      <c r="J75" s="25"/>
      <c r="K75" s="18"/>
      <c r="L75" s="1"/>
      <c r="M75" s="43"/>
      <c r="N75" s="42"/>
      <c r="O75" s="1"/>
      <c r="P75" s="1"/>
      <c r="Q75" s="1"/>
      <c r="R75" s="1"/>
      <c r="S75" s="124"/>
      <c r="T75" s="122"/>
      <c r="U75" s="49"/>
      <c r="V75" s="96"/>
      <c r="W75" s="51"/>
      <c r="X75" s="49"/>
      <c r="Y75" s="51"/>
      <c r="Z75" s="25"/>
      <c r="AA75" s="25"/>
      <c r="AB75" s="25"/>
      <c r="AC75" s="25"/>
      <c r="AD75" s="25"/>
      <c r="AE75" s="25"/>
      <c r="AF75" s="25"/>
      <c r="AG75" s="25"/>
      <c r="AH75" s="25"/>
      <c r="AI75" s="25"/>
      <c r="AJ75" s="18"/>
      <c r="AK75" s="1"/>
      <c r="AL75" s="1"/>
      <c r="AM75" s="1"/>
      <c r="AN75" s="1"/>
      <c r="AO75" s="10"/>
    </row>
    <row r="76" spans="2:41" x14ac:dyDescent="0.25">
      <c r="B76" s="1"/>
      <c r="C76" s="10"/>
      <c r="D76" s="28"/>
      <c r="E76" s="28"/>
      <c r="F76" s="1"/>
      <c r="G76" s="22"/>
      <c r="H76" s="44"/>
      <c r="I76" s="42"/>
      <c r="J76" s="25"/>
      <c r="K76" s="18"/>
      <c r="L76" s="1"/>
      <c r="M76" s="43"/>
      <c r="N76" s="42"/>
      <c r="O76" s="1"/>
      <c r="P76" s="1"/>
      <c r="Q76" s="1"/>
      <c r="R76" s="1"/>
      <c r="S76" s="124"/>
      <c r="T76" s="122"/>
      <c r="U76" s="49"/>
      <c r="V76" s="96"/>
      <c r="W76" s="51"/>
      <c r="X76" s="49"/>
      <c r="Y76" s="51"/>
      <c r="Z76" s="25"/>
      <c r="AA76" s="25"/>
      <c r="AB76" s="25"/>
      <c r="AC76" s="25"/>
      <c r="AD76" s="25"/>
      <c r="AE76" s="25"/>
      <c r="AF76" s="25"/>
      <c r="AG76" s="25"/>
      <c r="AH76" s="25"/>
      <c r="AI76" s="25"/>
      <c r="AJ76" s="18"/>
      <c r="AK76" s="1"/>
      <c r="AL76" s="1"/>
      <c r="AM76" s="1"/>
      <c r="AN76" s="1"/>
      <c r="AO76" s="10"/>
    </row>
    <row r="77" spans="2:41" x14ac:dyDescent="0.25">
      <c r="B77" s="1"/>
      <c r="C77" s="10"/>
      <c r="D77" s="28"/>
      <c r="E77" s="28"/>
      <c r="F77" s="1"/>
      <c r="G77" s="22"/>
      <c r="H77" s="44"/>
      <c r="I77" s="42"/>
      <c r="J77" s="25"/>
      <c r="K77" s="18"/>
      <c r="L77" s="1"/>
      <c r="M77" s="43"/>
      <c r="N77" s="42"/>
      <c r="O77" s="1"/>
      <c r="P77" s="1"/>
      <c r="Q77" s="1"/>
      <c r="R77" s="1"/>
      <c r="S77" s="124"/>
      <c r="T77" s="122"/>
      <c r="U77" s="49"/>
      <c r="V77" s="96"/>
      <c r="W77" s="51"/>
      <c r="X77" s="49"/>
      <c r="Y77" s="51"/>
      <c r="Z77" s="25"/>
      <c r="AA77" s="25"/>
      <c r="AB77" s="25"/>
      <c r="AC77" s="25"/>
      <c r="AD77" s="25"/>
      <c r="AE77" s="25"/>
      <c r="AF77" s="25"/>
      <c r="AG77" s="25"/>
      <c r="AH77" s="25"/>
      <c r="AI77" s="25"/>
      <c r="AJ77" s="18"/>
      <c r="AK77" s="1"/>
      <c r="AL77" s="1"/>
      <c r="AM77" s="1"/>
      <c r="AN77" s="1"/>
      <c r="AO77" s="10"/>
    </row>
    <row r="78" spans="2:41" x14ac:dyDescent="0.25">
      <c r="B78" s="1"/>
      <c r="C78" s="10"/>
      <c r="D78" s="28"/>
      <c r="E78" s="28"/>
      <c r="F78" s="1"/>
      <c r="G78" s="22"/>
      <c r="H78" s="44"/>
      <c r="I78" s="42"/>
      <c r="J78" s="25"/>
      <c r="K78" s="18"/>
      <c r="L78" s="1"/>
      <c r="M78" s="43"/>
      <c r="N78" s="42"/>
      <c r="O78" s="1"/>
      <c r="P78" s="1"/>
      <c r="Q78" s="1"/>
      <c r="R78" s="1"/>
      <c r="S78" s="124"/>
      <c r="T78" s="122"/>
      <c r="U78" s="49"/>
      <c r="V78" s="96"/>
      <c r="W78" s="51"/>
      <c r="X78" s="49"/>
      <c r="Y78" s="51"/>
      <c r="Z78" s="25"/>
      <c r="AA78" s="25"/>
      <c r="AB78" s="25"/>
      <c r="AC78" s="25"/>
      <c r="AD78" s="25"/>
      <c r="AE78" s="25"/>
      <c r="AF78" s="25"/>
      <c r="AG78" s="25"/>
      <c r="AH78" s="25"/>
      <c r="AI78" s="25"/>
      <c r="AJ78" s="18"/>
      <c r="AK78" s="1"/>
      <c r="AL78" s="1"/>
      <c r="AM78" s="1"/>
      <c r="AN78" s="1"/>
      <c r="AO78" s="10"/>
    </row>
    <row r="79" spans="2:41" x14ac:dyDescent="0.25">
      <c r="B79" s="1"/>
      <c r="C79" s="10"/>
      <c r="D79" s="28"/>
      <c r="E79" s="28"/>
      <c r="F79" s="1"/>
      <c r="G79" s="22"/>
      <c r="H79" s="44"/>
      <c r="I79" s="42"/>
      <c r="J79" s="25"/>
      <c r="K79" s="18"/>
      <c r="L79" s="1"/>
      <c r="M79" s="43"/>
      <c r="N79" s="42"/>
      <c r="O79" s="1"/>
      <c r="P79" s="1"/>
      <c r="Q79" s="1"/>
      <c r="R79" s="1"/>
      <c r="S79" s="124"/>
      <c r="T79" s="122"/>
      <c r="U79" s="49"/>
      <c r="V79" s="96"/>
      <c r="W79" s="51"/>
      <c r="X79" s="49"/>
      <c r="Y79" s="51"/>
      <c r="Z79" s="25"/>
      <c r="AA79" s="25"/>
      <c r="AB79" s="25"/>
      <c r="AC79" s="25"/>
      <c r="AD79" s="25"/>
      <c r="AE79" s="25"/>
      <c r="AF79" s="25"/>
      <c r="AG79" s="25"/>
      <c r="AH79" s="25"/>
      <c r="AI79" s="25"/>
      <c r="AJ79" s="18"/>
      <c r="AK79" s="1"/>
      <c r="AL79" s="1"/>
      <c r="AM79" s="1"/>
      <c r="AN79" s="1"/>
      <c r="AO79" s="10"/>
    </row>
    <row r="80" spans="2:41" x14ac:dyDescent="0.25">
      <c r="B80" s="1"/>
      <c r="C80" s="10"/>
      <c r="D80" s="28"/>
      <c r="E80" s="28"/>
      <c r="F80" s="1"/>
      <c r="G80" s="22"/>
      <c r="H80" s="44"/>
      <c r="I80" s="42"/>
      <c r="J80" s="25"/>
      <c r="K80" s="18"/>
      <c r="L80" s="1"/>
      <c r="M80" s="43"/>
      <c r="N80" s="42"/>
      <c r="O80" s="1"/>
      <c r="P80" s="1"/>
      <c r="Q80" s="1"/>
      <c r="R80" s="1"/>
      <c r="S80" s="124"/>
      <c r="T80" s="122"/>
      <c r="U80" s="49"/>
      <c r="V80" s="96"/>
      <c r="W80" s="51"/>
      <c r="X80" s="49"/>
      <c r="Y80" s="51"/>
      <c r="Z80" s="25"/>
      <c r="AA80" s="25"/>
      <c r="AB80" s="25"/>
      <c r="AC80" s="25"/>
      <c r="AD80" s="25"/>
      <c r="AE80" s="25"/>
      <c r="AF80" s="25"/>
      <c r="AG80" s="25"/>
      <c r="AH80" s="25"/>
      <c r="AI80" s="25"/>
      <c r="AJ80" s="18"/>
      <c r="AK80" s="1"/>
      <c r="AL80" s="1"/>
      <c r="AM80" s="1"/>
      <c r="AN80" s="1"/>
      <c r="AO80" s="10"/>
    </row>
    <row r="81" spans="2:41" x14ac:dyDescent="0.25">
      <c r="B81" s="1"/>
      <c r="C81" s="10"/>
      <c r="D81" s="28"/>
      <c r="E81" s="28"/>
      <c r="F81" s="1"/>
      <c r="G81" s="22"/>
      <c r="H81" s="44"/>
      <c r="I81" s="42"/>
      <c r="J81" s="25"/>
      <c r="K81" s="18"/>
      <c r="L81" s="1"/>
      <c r="M81" s="43"/>
      <c r="N81" s="42"/>
      <c r="O81" s="1"/>
      <c r="P81" s="1"/>
      <c r="Q81" s="1"/>
      <c r="R81" s="1"/>
      <c r="S81" s="124"/>
      <c r="T81" s="122"/>
      <c r="U81" s="49"/>
      <c r="V81" s="96"/>
      <c r="W81" s="51"/>
      <c r="X81" s="49"/>
      <c r="Y81" s="51"/>
      <c r="Z81" s="25"/>
      <c r="AA81" s="25"/>
      <c r="AB81" s="25"/>
      <c r="AC81" s="25"/>
      <c r="AD81" s="25"/>
      <c r="AE81" s="25"/>
      <c r="AF81" s="25"/>
      <c r="AG81" s="25"/>
      <c r="AH81" s="25"/>
      <c r="AI81" s="25"/>
      <c r="AJ81" s="18"/>
      <c r="AK81" s="1"/>
      <c r="AL81" s="1"/>
      <c r="AM81" s="1"/>
      <c r="AN81" s="1"/>
      <c r="AO81" s="10"/>
    </row>
    <row r="82" spans="2:41" x14ac:dyDescent="0.25">
      <c r="B82" s="1"/>
      <c r="C82" s="10"/>
      <c r="D82" s="28"/>
      <c r="E82" s="28"/>
      <c r="F82" s="1"/>
      <c r="G82" s="22"/>
      <c r="H82" s="44"/>
      <c r="I82" s="42"/>
      <c r="J82" s="25"/>
      <c r="K82" s="18"/>
      <c r="L82" s="1"/>
      <c r="M82" s="43"/>
      <c r="N82" s="42"/>
      <c r="O82" s="1"/>
      <c r="P82" s="1"/>
      <c r="Q82" s="1"/>
      <c r="R82" s="1"/>
      <c r="S82" s="124"/>
      <c r="T82" s="122"/>
      <c r="U82" s="49"/>
      <c r="V82" s="96"/>
      <c r="W82" s="51"/>
      <c r="X82" s="49"/>
      <c r="Y82" s="51"/>
      <c r="Z82" s="25"/>
      <c r="AA82" s="25"/>
      <c r="AB82" s="25"/>
      <c r="AC82" s="25"/>
      <c r="AD82" s="25"/>
      <c r="AE82" s="25"/>
      <c r="AF82" s="25"/>
      <c r="AG82" s="25"/>
      <c r="AH82" s="25"/>
      <c r="AI82" s="25"/>
      <c r="AJ82" s="18"/>
      <c r="AK82" s="1"/>
      <c r="AL82" s="1"/>
      <c r="AM82" s="1"/>
      <c r="AN82" s="1"/>
      <c r="AO82" s="10"/>
    </row>
    <row r="83" spans="2:41" x14ac:dyDescent="0.25">
      <c r="B83" s="1"/>
      <c r="C83" s="10"/>
      <c r="D83" s="28"/>
      <c r="E83" s="28"/>
      <c r="F83" s="1"/>
      <c r="G83" s="22"/>
      <c r="H83" s="44"/>
      <c r="I83" s="42"/>
      <c r="J83" s="25"/>
      <c r="K83" s="18"/>
      <c r="L83" s="1"/>
      <c r="M83" s="43"/>
      <c r="N83" s="42"/>
      <c r="O83" s="1"/>
      <c r="P83" s="1"/>
      <c r="Q83" s="1"/>
      <c r="R83" s="1"/>
      <c r="S83" s="124"/>
      <c r="T83" s="122"/>
      <c r="U83" s="49"/>
      <c r="V83" s="96"/>
      <c r="W83" s="51"/>
      <c r="X83" s="49"/>
      <c r="Y83" s="51"/>
      <c r="Z83" s="25"/>
      <c r="AA83" s="25"/>
      <c r="AB83" s="25"/>
      <c r="AC83" s="25"/>
      <c r="AD83" s="25"/>
      <c r="AE83" s="25"/>
      <c r="AF83" s="25"/>
      <c r="AG83" s="25"/>
      <c r="AH83" s="25"/>
      <c r="AI83" s="25"/>
      <c r="AJ83" s="18"/>
      <c r="AK83" s="1"/>
      <c r="AL83" s="1"/>
      <c r="AM83" s="1"/>
      <c r="AN83" s="1"/>
      <c r="AO83" s="10"/>
    </row>
    <row r="84" spans="2:41" x14ac:dyDescent="0.25">
      <c r="B84" s="1"/>
      <c r="C84" s="10"/>
      <c r="D84" s="28"/>
      <c r="E84" s="28"/>
      <c r="F84" s="1"/>
      <c r="G84" s="22"/>
      <c r="H84" s="44"/>
      <c r="I84" s="42"/>
      <c r="J84" s="25"/>
      <c r="K84" s="18"/>
      <c r="L84" s="1"/>
      <c r="M84" s="43"/>
      <c r="N84" s="42"/>
      <c r="O84" s="1"/>
      <c r="P84" s="1"/>
      <c r="Q84" s="1"/>
      <c r="R84" s="1"/>
      <c r="S84" s="124"/>
      <c r="T84" s="122"/>
      <c r="U84" s="49"/>
      <c r="V84" s="96"/>
      <c r="W84" s="51"/>
      <c r="X84" s="49"/>
      <c r="Y84" s="51"/>
      <c r="Z84" s="25"/>
      <c r="AA84" s="25"/>
      <c r="AB84" s="25"/>
      <c r="AC84" s="25"/>
      <c r="AD84" s="25"/>
      <c r="AE84" s="25"/>
      <c r="AF84" s="25"/>
      <c r="AG84" s="25"/>
      <c r="AH84" s="25"/>
      <c r="AI84" s="25"/>
      <c r="AJ84" s="18"/>
      <c r="AK84" s="1"/>
      <c r="AL84" s="1"/>
      <c r="AM84" s="1"/>
      <c r="AN84" s="1"/>
      <c r="AO84" s="10"/>
    </row>
    <row r="85" spans="2:41" x14ac:dyDescent="0.25">
      <c r="B85" s="1"/>
      <c r="C85" s="10"/>
      <c r="D85" s="28"/>
      <c r="E85" s="28"/>
      <c r="F85" s="1"/>
      <c r="G85" s="22"/>
      <c r="H85" s="44"/>
      <c r="I85" s="42"/>
      <c r="J85" s="25"/>
      <c r="K85" s="18"/>
      <c r="L85" s="1"/>
      <c r="M85" s="43"/>
      <c r="N85" s="42"/>
      <c r="O85" s="1"/>
      <c r="P85" s="1"/>
      <c r="Q85" s="1"/>
      <c r="R85" s="1"/>
      <c r="S85" s="124"/>
      <c r="T85" s="122"/>
      <c r="U85" s="49"/>
      <c r="V85" s="96"/>
      <c r="W85" s="51"/>
      <c r="X85" s="49"/>
      <c r="Y85" s="51"/>
      <c r="Z85" s="25"/>
      <c r="AA85" s="25"/>
      <c r="AB85" s="25"/>
      <c r="AC85" s="25"/>
      <c r="AD85" s="25"/>
      <c r="AE85" s="25"/>
      <c r="AF85" s="25"/>
      <c r="AG85" s="25"/>
      <c r="AH85" s="25"/>
      <c r="AI85" s="25"/>
      <c r="AJ85" s="18"/>
      <c r="AK85" s="1"/>
      <c r="AL85" s="1"/>
      <c r="AM85" s="1"/>
      <c r="AN85" s="1"/>
      <c r="AO85" s="10"/>
    </row>
    <row r="86" spans="2:41" x14ac:dyDescent="0.25">
      <c r="B86" s="1"/>
      <c r="C86" s="10"/>
      <c r="D86" s="28"/>
      <c r="E86" s="28"/>
      <c r="F86" s="1"/>
      <c r="G86" s="22"/>
      <c r="H86" s="44"/>
      <c r="I86" s="42"/>
      <c r="J86" s="25"/>
      <c r="K86" s="18"/>
      <c r="L86" s="1"/>
      <c r="M86" s="43"/>
      <c r="N86" s="42"/>
      <c r="O86" s="1"/>
      <c r="P86" s="1"/>
      <c r="Q86" s="1"/>
      <c r="R86" s="1"/>
      <c r="S86" s="124"/>
      <c r="T86" s="122"/>
      <c r="U86" s="49"/>
      <c r="V86" s="96"/>
      <c r="W86" s="51"/>
      <c r="X86" s="49"/>
      <c r="Y86" s="51"/>
      <c r="Z86" s="25"/>
      <c r="AA86" s="25"/>
      <c r="AB86" s="25"/>
      <c r="AC86" s="25"/>
      <c r="AD86" s="25"/>
      <c r="AE86" s="25"/>
      <c r="AF86" s="25"/>
      <c r="AG86" s="25"/>
      <c r="AH86" s="25"/>
      <c r="AI86" s="25"/>
      <c r="AJ86" s="18"/>
      <c r="AK86" s="1"/>
      <c r="AL86" s="1"/>
      <c r="AM86" s="1"/>
      <c r="AN86" s="1"/>
      <c r="AO86" s="10"/>
    </row>
    <row r="87" spans="2:41" x14ac:dyDescent="0.25">
      <c r="B87" s="1"/>
      <c r="C87" s="10"/>
      <c r="D87" s="28"/>
      <c r="E87" s="28"/>
      <c r="F87" s="1"/>
      <c r="G87" s="22"/>
      <c r="H87" s="44"/>
      <c r="I87" s="42"/>
      <c r="J87" s="25"/>
      <c r="K87" s="18"/>
      <c r="L87" s="1"/>
      <c r="M87" s="43"/>
      <c r="N87" s="42"/>
      <c r="O87" s="1"/>
      <c r="P87" s="1"/>
      <c r="Q87" s="1"/>
      <c r="R87" s="1"/>
      <c r="S87" s="124"/>
      <c r="T87" s="122"/>
      <c r="U87" s="49"/>
      <c r="V87" s="96"/>
      <c r="W87" s="51"/>
      <c r="X87" s="49"/>
      <c r="Y87" s="51"/>
      <c r="Z87" s="25"/>
      <c r="AA87" s="25"/>
      <c r="AB87" s="25"/>
      <c r="AC87" s="25"/>
      <c r="AD87" s="25"/>
      <c r="AE87" s="25"/>
      <c r="AF87" s="25"/>
      <c r="AG87" s="25"/>
      <c r="AH87" s="25"/>
      <c r="AI87" s="25"/>
      <c r="AJ87" s="18"/>
      <c r="AK87" s="1"/>
      <c r="AL87" s="1"/>
      <c r="AM87" s="1"/>
      <c r="AN87" s="1"/>
      <c r="AO87" s="10"/>
    </row>
    <row r="88" spans="2:41" x14ac:dyDescent="0.25">
      <c r="B88" s="1"/>
      <c r="C88" s="10"/>
      <c r="D88" s="28"/>
      <c r="E88" s="28"/>
      <c r="F88" s="1"/>
      <c r="G88" s="22"/>
      <c r="H88" s="44"/>
      <c r="I88" s="42"/>
      <c r="J88" s="25"/>
      <c r="K88" s="18"/>
      <c r="L88" s="1"/>
      <c r="M88" s="43"/>
      <c r="N88" s="42"/>
      <c r="O88" s="1"/>
      <c r="P88" s="1"/>
      <c r="Q88" s="1"/>
      <c r="R88" s="1"/>
      <c r="S88" s="124"/>
      <c r="T88" s="122"/>
      <c r="U88" s="49"/>
      <c r="V88" s="96"/>
      <c r="W88" s="51"/>
      <c r="X88" s="49"/>
      <c r="Y88" s="51"/>
      <c r="Z88" s="25"/>
      <c r="AA88" s="25"/>
      <c r="AB88" s="25"/>
      <c r="AC88" s="25"/>
      <c r="AD88" s="25"/>
      <c r="AE88" s="25"/>
      <c r="AF88" s="25"/>
      <c r="AG88" s="25"/>
      <c r="AH88" s="25"/>
      <c r="AI88" s="25"/>
      <c r="AJ88" s="18"/>
      <c r="AK88" s="1"/>
      <c r="AL88" s="1"/>
      <c r="AM88" s="1"/>
      <c r="AN88" s="1"/>
      <c r="AO88" s="10"/>
    </row>
    <row r="89" spans="2:41" x14ac:dyDescent="0.25">
      <c r="B89" s="1"/>
      <c r="C89" s="10"/>
      <c r="D89" s="28"/>
      <c r="E89" s="28"/>
      <c r="F89" s="1"/>
      <c r="G89" s="22"/>
      <c r="H89" s="44"/>
      <c r="I89" s="42"/>
      <c r="J89" s="25"/>
      <c r="K89" s="18"/>
      <c r="L89" s="1"/>
      <c r="M89" s="43"/>
      <c r="N89" s="42"/>
      <c r="O89" s="1"/>
      <c r="P89" s="1"/>
      <c r="Q89" s="1"/>
      <c r="R89" s="1"/>
      <c r="S89" s="124"/>
      <c r="T89" s="122"/>
      <c r="U89" s="49"/>
      <c r="V89" s="96"/>
      <c r="W89" s="51"/>
      <c r="X89" s="49"/>
      <c r="Y89" s="51"/>
      <c r="Z89" s="25"/>
      <c r="AA89" s="25"/>
      <c r="AB89" s="25"/>
      <c r="AC89" s="25"/>
      <c r="AD89" s="25"/>
      <c r="AE89" s="25"/>
      <c r="AF89" s="25"/>
      <c r="AG89" s="25"/>
      <c r="AH89" s="25"/>
      <c r="AI89" s="25"/>
      <c r="AJ89" s="18"/>
      <c r="AK89" s="1"/>
      <c r="AL89" s="1"/>
      <c r="AM89" s="1"/>
      <c r="AN89" s="1"/>
      <c r="AO89" s="10"/>
    </row>
    <row r="90" spans="2:41" x14ac:dyDescent="0.25">
      <c r="B90" s="1"/>
      <c r="C90" s="10"/>
      <c r="D90" s="28"/>
      <c r="E90" s="28"/>
      <c r="F90" s="1"/>
      <c r="G90" s="22"/>
      <c r="H90" s="44"/>
      <c r="I90" s="42"/>
      <c r="J90" s="25"/>
      <c r="K90" s="18"/>
      <c r="L90" s="1"/>
      <c r="M90" s="43"/>
      <c r="N90" s="42"/>
      <c r="O90" s="1"/>
      <c r="P90" s="1"/>
      <c r="Q90" s="1"/>
      <c r="R90" s="1"/>
      <c r="S90" s="124"/>
      <c r="T90" s="122"/>
      <c r="U90" s="49"/>
      <c r="V90" s="96"/>
      <c r="W90" s="51"/>
      <c r="X90" s="49"/>
      <c r="Y90" s="51"/>
      <c r="Z90" s="25"/>
      <c r="AA90" s="25"/>
      <c r="AB90" s="25"/>
      <c r="AC90" s="25"/>
      <c r="AD90" s="25"/>
      <c r="AE90" s="25"/>
      <c r="AF90" s="25"/>
      <c r="AG90" s="25"/>
      <c r="AH90" s="25"/>
      <c r="AI90" s="25"/>
      <c r="AJ90" s="18"/>
      <c r="AK90" s="1"/>
      <c r="AL90" s="1"/>
      <c r="AM90" s="1"/>
      <c r="AN90" s="1"/>
      <c r="AO90" s="10"/>
    </row>
    <row r="91" spans="2:41" x14ac:dyDescent="0.25">
      <c r="B91" s="1"/>
      <c r="C91" s="10"/>
      <c r="D91" s="28"/>
      <c r="E91" s="28"/>
      <c r="F91" s="1"/>
      <c r="G91" s="22"/>
      <c r="H91" s="44"/>
      <c r="I91" s="42"/>
      <c r="J91" s="25"/>
      <c r="K91" s="18"/>
      <c r="L91" s="1"/>
      <c r="M91" s="43"/>
      <c r="N91" s="42"/>
      <c r="O91" s="1"/>
      <c r="P91" s="1"/>
      <c r="Q91" s="1"/>
      <c r="R91" s="1"/>
      <c r="S91" s="124"/>
      <c r="T91" s="122"/>
      <c r="U91" s="49"/>
      <c r="V91" s="96"/>
      <c r="W91" s="51"/>
      <c r="X91" s="49"/>
      <c r="Y91" s="51"/>
      <c r="Z91" s="25"/>
      <c r="AA91" s="25"/>
      <c r="AB91" s="25"/>
      <c r="AC91" s="25"/>
      <c r="AD91" s="25"/>
      <c r="AE91" s="25"/>
      <c r="AF91" s="25"/>
      <c r="AG91" s="25"/>
      <c r="AH91" s="25"/>
      <c r="AI91" s="25"/>
      <c r="AJ91" s="18"/>
      <c r="AK91" s="1"/>
      <c r="AL91" s="1"/>
      <c r="AM91" s="1"/>
      <c r="AN91" s="1"/>
      <c r="AO91" s="10"/>
    </row>
    <row r="92" spans="2:41" x14ac:dyDescent="0.25">
      <c r="B92" s="1"/>
      <c r="C92" s="10"/>
      <c r="D92" s="28"/>
      <c r="E92" s="28"/>
      <c r="F92" s="1"/>
      <c r="G92" s="22"/>
      <c r="H92" s="44"/>
      <c r="I92" s="42"/>
      <c r="J92" s="25"/>
      <c r="K92" s="18"/>
      <c r="L92" s="1"/>
      <c r="M92" s="43"/>
      <c r="N92" s="42"/>
      <c r="O92" s="1"/>
      <c r="P92" s="1"/>
      <c r="Q92" s="1"/>
      <c r="R92" s="1"/>
      <c r="S92" s="124"/>
      <c r="T92" s="122"/>
      <c r="U92" s="49"/>
      <c r="V92" s="96"/>
      <c r="W92" s="51"/>
      <c r="X92" s="49"/>
      <c r="Y92" s="51"/>
      <c r="Z92" s="25"/>
      <c r="AA92" s="25"/>
      <c r="AB92" s="25"/>
      <c r="AC92" s="25"/>
      <c r="AD92" s="25"/>
      <c r="AE92" s="25"/>
      <c r="AF92" s="25"/>
      <c r="AG92" s="25"/>
      <c r="AH92" s="25"/>
      <c r="AI92" s="25"/>
      <c r="AJ92" s="18"/>
      <c r="AK92" s="1"/>
      <c r="AL92" s="1"/>
      <c r="AM92" s="1"/>
      <c r="AN92" s="1"/>
      <c r="AO92" s="10"/>
    </row>
    <row r="93" spans="2:41" x14ac:dyDescent="0.25">
      <c r="B93" s="1"/>
      <c r="C93" s="10"/>
      <c r="D93" s="28"/>
      <c r="E93" s="28"/>
      <c r="F93" s="1"/>
      <c r="G93" s="22"/>
      <c r="H93" s="44"/>
      <c r="I93" s="42"/>
      <c r="J93" s="25"/>
      <c r="K93" s="18"/>
      <c r="L93" s="1"/>
      <c r="M93" s="43"/>
      <c r="N93" s="42"/>
      <c r="O93" s="1"/>
      <c r="P93" s="1"/>
      <c r="Q93" s="1"/>
      <c r="R93" s="1"/>
      <c r="S93" s="124"/>
      <c r="T93" s="122"/>
      <c r="U93" s="49"/>
      <c r="V93" s="96"/>
      <c r="W93" s="51"/>
      <c r="X93" s="49"/>
      <c r="Y93" s="51"/>
      <c r="Z93" s="25"/>
      <c r="AA93" s="25"/>
      <c r="AB93" s="25"/>
      <c r="AC93" s="25"/>
      <c r="AD93" s="25"/>
      <c r="AE93" s="25"/>
      <c r="AF93" s="25"/>
      <c r="AG93" s="25"/>
      <c r="AH93" s="25"/>
      <c r="AI93" s="25"/>
      <c r="AJ93" s="18"/>
      <c r="AK93" s="1"/>
      <c r="AL93" s="1"/>
      <c r="AM93" s="1"/>
      <c r="AN93" s="1"/>
      <c r="AO93" s="10"/>
    </row>
    <row r="94" spans="2:41" x14ac:dyDescent="0.25">
      <c r="B94" s="1"/>
      <c r="C94" s="10"/>
      <c r="D94" s="28"/>
      <c r="E94" s="28"/>
      <c r="F94" s="1"/>
      <c r="G94" s="22"/>
      <c r="H94" s="44"/>
      <c r="I94" s="42"/>
      <c r="J94" s="25"/>
      <c r="K94" s="18"/>
      <c r="L94" s="1"/>
      <c r="M94" s="43"/>
      <c r="N94" s="42"/>
      <c r="O94" s="1"/>
      <c r="P94" s="1"/>
      <c r="Q94" s="1"/>
      <c r="R94" s="1"/>
      <c r="S94" s="124"/>
      <c r="T94" s="122"/>
      <c r="U94" s="49"/>
      <c r="V94" s="96"/>
      <c r="W94" s="51"/>
      <c r="X94" s="49"/>
      <c r="Y94" s="51"/>
      <c r="Z94" s="25"/>
      <c r="AA94" s="25"/>
      <c r="AB94" s="25"/>
      <c r="AC94" s="25"/>
      <c r="AD94" s="25"/>
      <c r="AE94" s="25"/>
      <c r="AF94" s="25"/>
      <c r="AG94" s="25"/>
      <c r="AH94" s="25"/>
      <c r="AI94" s="25"/>
      <c r="AJ94" s="18"/>
      <c r="AK94" s="1"/>
      <c r="AL94" s="1"/>
      <c r="AM94" s="1"/>
      <c r="AN94" s="1"/>
      <c r="AO94" s="10"/>
    </row>
    <row r="95" spans="2:41" x14ac:dyDescent="0.25">
      <c r="B95" s="1"/>
      <c r="C95" s="10"/>
      <c r="D95" s="28"/>
      <c r="E95" s="28"/>
      <c r="F95" s="1"/>
      <c r="G95" s="22"/>
      <c r="H95" s="44"/>
      <c r="I95" s="42"/>
      <c r="J95" s="25"/>
      <c r="K95" s="18"/>
      <c r="L95" s="1"/>
      <c r="M95" s="43"/>
      <c r="N95" s="42"/>
      <c r="O95" s="1"/>
      <c r="P95" s="1"/>
      <c r="Q95" s="1"/>
      <c r="R95" s="1"/>
      <c r="S95" s="124"/>
      <c r="T95" s="122"/>
      <c r="U95" s="49"/>
      <c r="V95" s="96"/>
      <c r="W95" s="51"/>
      <c r="X95" s="49"/>
      <c r="Y95" s="51"/>
      <c r="Z95" s="25"/>
      <c r="AA95" s="25"/>
      <c r="AB95" s="25"/>
      <c r="AC95" s="25"/>
      <c r="AD95" s="25"/>
      <c r="AE95" s="25"/>
      <c r="AF95" s="25"/>
      <c r="AG95" s="25"/>
      <c r="AH95" s="25"/>
      <c r="AI95" s="25"/>
      <c r="AJ95" s="18"/>
      <c r="AK95" s="1"/>
      <c r="AL95" s="1"/>
      <c r="AM95" s="1"/>
      <c r="AN95" s="1"/>
      <c r="AO95" s="10"/>
    </row>
    <row r="96" spans="2:41" x14ac:dyDescent="0.25">
      <c r="B96" s="1"/>
      <c r="C96" s="10"/>
      <c r="D96" s="28"/>
      <c r="E96" s="28"/>
      <c r="F96" s="1"/>
      <c r="G96" s="22"/>
      <c r="H96" s="44"/>
      <c r="I96" s="42"/>
      <c r="J96" s="25"/>
      <c r="K96" s="18"/>
      <c r="L96" s="1"/>
      <c r="M96" s="43"/>
      <c r="N96" s="42"/>
      <c r="O96" s="1"/>
      <c r="P96" s="1"/>
      <c r="Q96" s="1"/>
      <c r="R96" s="1"/>
      <c r="S96" s="124"/>
      <c r="T96" s="122"/>
      <c r="U96" s="49"/>
      <c r="V96" s="96"/>
      <c r="W96" s="51"/>
      <c r="X96" s="49"/>
      <c r="Y96" s="51"/>
      <c r="Z96" s="25"/>
      <c r="AA96" s="25"/>
      <c r="AB96" s="25"/>
      <c r="AC96" s="25"/>
      <c r="AD96" s="25"/>
      <c r="AE96" s="25"/>
      <c r="AF96" s="25"/>
      <c r="AG96" s="25"/>
      <c r="AH96" s="25"/>
      <c r="AI96" s="25"/>
      <c r="AJ96" s="18"/>
      <c r="AK96" s="1"/>
      <c r="AL96" s="1"/>
      <c r="AM96" s="1"/>
      <c r="AN96" s="1"/>
      <c r="AO96" s="10"/>
    </row>
    <row r="97" spans="2:41" x14ac:dyDescent="0.25">
      <c r="B97" s="1"/>
      <c r="C97" s="10"/>
      <c r="D97" s="28"/>
      <c r="E97" s="28"/>
      <c r="F97" s="1"/>
      <c r="G97" s="22"/>
      <c r="H97" s="44"/>
      <c r="I97" s="42"/>
      <c r="J97" s="25"/>
      <c r="K97" s="18"/>
      <c r="L97" s="1"/>
      <c r="M97" s="43"/>
      <c r="N97" s="42"/>
      <c r="O97" s="1"/>
      <c r="P97" s="1"/>
      <c r="Q97" s="1"/>
      <c r="R97" s="1"/>
      <c r="S97" s="124"/>
      <c r="T97" s="122"/>
      <c r="U97" s="49"/>
      <c r="V97" s="96"/>
      <c r="W97" s="51"/>
      <c r="X97" s="49"/>
      <c r="Y97" s="51"/>
      <c r="Z97" s="25"/>
      <c r="AA97" s="25"/>
      <c r="AB97" s="25"/>
      <c r="AC97" s="25"/>
      <c r="AD97" s="25"/>
      <c r="AE97" s="25"/>
      <c r="AF97" s="25"/>
      <c r="AG97" s="25"/>
      <c r="AH97" s="25"/>
      <c r="AI97" s="25"/>
      <c r="AJ97" s="18"/>
      <c r="AK97" s="1"/>
      <c r="AL97" s="1"/>
      <c r="AM97" s="1"/>
      <c r="AN97" s="1"/>
      <c r="AO97" s="10"/>
    </row>
    <row r="98" spans="2:41" x14ac:dyDescent="0.25">
      <c r="B98" s="1"/>
      <c r="C98" s="10"/>
      <c r="D98" s="28"/>
      <c r="E98" s="28"/>
      <c r="F98" s="1"/>
      <c r="G98" s="22"/>
      <c r="H98" s="44"/>
      <c r="I98" s="42"/>
      <c r="J98" s="25"/>
      <c r="K98" s="18"/>
      <c r="L98" s="1"/>
      <c r="M98" s="43"/>
      <c r="N98" s="42"/>
      <c r="O98" s="1"/>
      <c r="P98" s="1"/>
      <c r="Q98" s="1"/>
      <c r="R98" s="1"/>
      <c r="S98" s="124"/>
      <c r="T98" s="122"/>
      <c r="U98" s="49"/>
      <c r="V98" s="96"/>
      <c r="W98" s="51"/>
      <c r="X98" s="49"/>
      <c r="Y98" s="51"/>
      <c r="Z98" s="25"/>
      <c r="AA98" s="25"/>
      <c r="AB98" s="25"/>
      <c r="AC98" s="25"/>
      <c r="AD98" s="25"/>
      <c r="AE98" s="25"/>
      <c r="AF98" s="25"/>
      <c r="AG98" s="25"/>
      <c r="AH98" s="25"/>
      <c r="AI98" s="25"/>
      <c r="AJ98" s="18"/>
      <c r="AK98" s="1"/>
      <c r="AL98" s="1"/>
      <c r="AM98" s="1"/>
      <c r="AN98" s="1"/>
      <c r="AO98" s="10"/>
    </row>
    <row r="99" spans="2:41" x14ac:dyDescent="0.25">
      <c r="B99" s="1"/>
      <c r="C99" s="10"/>
      <c r="D99" s="28"/>
      <c r="E99" s="28"/>
      <c r="F99" s="1"/>
      <c r="G99" s="22"/>
      <c r="H99" s="44"/>
      <c r="I99" s="42"/>
      <c r="J99" s="25"/>
      <c r="K99" s="18"/>
      <c r="L99" s="1"/>
      <c r="M99" s="43"/>
      <c r="N99" s="42"/>
      <c r="O99" s="1"/>
      <c r="P99" s="1"/>
      <c r="Q99" s="1"/>
      <c r="R99" s="1"/>
      <c r="S99" s="124"/>
      <c r="T99" s="122"/>
      <c r="U99" s="49"/>
      <c r="V99" s="96"/>
      <c r="W99" s="51"/>
      <c r="X99" s="49"/>
      <c r="Y99" s="51"/>
      <c r="Z99" s="25"/>
      <c r="AA99" s="25"/>
      <c r="AB99" s="25"/>
      <c r="AC99" s="25"/>
      <c r="AD99" s="25"/>
      <c r="AE99" s="25"/>
      <c r="AF99" s="25"/>
      <c r="AG99" s="25"/>
      <c r="AH99" s="25"/>
      <c r="AI99" s="25"/>
      <c r="AJ99" s="18"/>
      <c r="AK99" s="1"/>
      <c r="AL99" s="1"/>
      <c r="AM99" s="1"/>
      <c r="AN99" s="1"/>
      <c r="AO99" s="10"/>
    </row>
    <row r="100" spans="2:41" x14ac:dyDescent="0.25">
      <c r="B100" s="1"/>
      <c r="C100" s="10"/>
      <c r="D100" s="28"/>
      <c r="E100" s="28"/>
      <c r="F100" s="1"/>
      <c r="G100" s="22"/>
      <c r="H100" s="44"/>
      <c r="I100" s="42"/>
      <c r="J100" s="25"/>
      <c r="K100" s="18"/>
      <c r="L100" s="1"/>
      <c r="M100" s="43"/>
      <c r="N100" s="42"/>
      <c r="O100" s="1"/>
      <c r="P100" s="1"/>
      <c r="Q100" s="1"/>
      <c r="R100" s="1"/>
      <c r="S100" s="124"/>
      <c r="T100" s="122"/>
      <c r="U100" s="49"/>
      <c r="V100" s="96"/>
      <c r="W100" s="51"/>
      <c r="X100" s="49"/>
      <c r="Y100" s="51"/>
      <c r="Z100" s="25"/>
      <c r="AA100" s="25"/>
      <c r="AB100" s="25"/>
      <c r="AC100" s="25"/>
      <c r="AD100" s="25"/>
      <c r="AE100" s="25"/>
      <c r="AF100" s="25"/>
      <c r="AG100" s="25"/>
      <c r="AH100" s="25"/>
      <c r="AI100" s="25"/>
      <c r="AJ100" s="18"/>
      <c r="AK100" s="1"/>
      <c r="AL100" s="1"/>
      <c r="AM100" s="1"/>
      <c r="AN100" s="1"/>
      <c r="AO100" s="10"/>
    </row>
    <row r="101" spans="2:41" x14ac:dyDescent="0.25">
      <c r="B101" s="1"/>
      <c r="C101" s="10"/>
      <c r="D101" s="28"/>
      <c r="E101" s="28"/>
      <c r="F101" s="1"/>
      <c r="G101" s="22"/>
      <c r="H101" s="44"/>
      <c r="I101" s="42"/>
      <c r="J101" s="25"/>
      <c r="K101" s="18"/>
      <c r="L101" s="1"/>
      <c r="M101" s="43"/>
      <c r="N101" s="42"/>
      <c r="O101" s="1"/>
      <c r="P101" s="1"/>
      <c r="Q101" s="1"/>
      <c r="R101" s="1"/>
      <c r="S101" s="124"/>
      <c r="T101" s="122"/>
      <c r="U101" s="49"/>
      <c r="V101" s="96"/>
      <c r="W101" s="51"/>
      <c r="X101" s="49"/>
      <c r="Y101" s="51"/>
      <c r="Z101" s="25"/>
      <c r="AA101" s="25"/>
      <c r="AB101" s="25"/>
      <c r="AC101" s="25"/>
      <c r="AD101" s="25"/>
      <c r="AE101" s="25"/>
      <c r="AF101" s="25"/>
      <c r="AG101" s="25"/>
      <c r="AH101" s="25"/>
      <c r="AI101" s="25"/>
      <c r="AJ101" s="18"/>
      <c r="AK101" s="1"/>
      <c r="AL101" s="1"/>
      <c r="AM101" s="1"/>
      <c r="AN101" s="1"/>
      <c r="AO101" s="10"/>
    </row>
    <row r="102" spans="2:41" x14ac:dyDescent="0.25">
      <c r="B102" s="1"/>
      <c r="C102" s="10"/>
      <c r="D102" s="28"/>
      <c r="E102" s="28"/>
      <c r="F102" s="1"/>
      <c r="G102" s="22"/>
      <c r="H102" s="44"/>
      <c r="I102" s="42"/>
      <c r="J102" s="25"/>
      <c r="K102" s="18"/>
      <c r="L102" s="1"/>
      <c r="M102" s="43"/>
      <c r="N102" s="42"/>
      <c r="O102" s="1"/>
      <c r="P102" s="1"/>
      <c r="Q102" s="1"/>
      <c r="R102" s="1"/>
      <c r="S102" s="124"/>
      <c r="T102" s="122"/>
      <c r="U102" s="49"/>
      <c r="V102" s="96"/>
      <c r="W102" s="51"/>
      <c r="X102" s="49"/>
      <c r="Y102" s="51"/>
      <c r="Z102" s="25"/>
      <c r="AA102" s="25"/>
      <c r="AB102" s="25"/>
      <c r="AC102" s="25"/>
      <c r="AD102" s="25"/>
      <c r="AE102" s="25"/>
      <c r="AF102" s="25"/>
      <c r="AG102" s="25"/>
      <c r="AH102" s="25"/>
      <c r="AI102" s="25"/>
      <c r="AJ102" s="18"/>
      <c r="AK102" s="1"/>
      <c r="AL102" s="1"/>
      <c r="AM102" s="1"/>
      <c r="AN102" s="1"/>
      <c r="AO102" s="10"/>
    </row>
    <row r="103" spans="2:41" x14ac:dyDescent="0.25">
      <c r="B103" s="1"/>
      <c r="C103" s="10"/>
      <c r="D103" s="28"/>
      <c r="E103" s="28"/>
      <c r="F103" s="1"/>
      <c r="G103" s="22"/>
      <c r="H103" s="44"/>
      <c r="I103" s="42"/>
      <c r="J103" s="25"/>
      <c r="K103" s="18"/>
      <c r="L103" s="1"/>
      <c r="M103" s="43"/>
      <c r="N103" s="42"/>
      <c r="O103" s="1"/>
      <c r="P103" s="1"/>
      <c r="Q103" s="1"/>
      <c r="R103" s="1"/>
      <c r="S103" s="124"/>
      <c r="T103" s="122"/>
      <c r="U103" s="49"/>
      <c r="V103" s="96"/>
      <c r="W103" s="51"/>
      <c r="X103" s="49"/>
      <c r="Y103" s="51"/>
      <c r="Z103" s="25"/>
      <c r="AA103" s="25"/>
      <c r="AB103" s="25"/>
      <c r="AC103" s="25"/>
      <c r="AD103" s="25"/>
      <c r="AE103" s="25"/>
      <c r="AF103" s="25"/>
      <c r="AG103" s="25"/>
      <c r="AH103" s="25"/>
      <c r="AI103" s="25"/>
      <c r="AJ103" s="18"/>
      <c r="AK103" s="1"/>
      <c r="AL103" s="1"/>
      <c r="AM103" s="1"/>
      <c r="AN103" s="1"/>
      <c r="AO103" s="10"/>
    </row>
    <row r="104" spans="2:41" x14ac:dyDescent="0.25">
      <c r="B104" s="1"/>
      <c r="C104" s="10"/>
      <c r="D104" s="28"/>
      <c r="E104" s="28"/>
      <c r="F104" s="1"/>
      <c r="G104" s="22"/>
      <c r="H104" s="44"/>
      <c r="I104" s="42"/>
      <c r="J104" s="25"/>
      <c r="K104" s="18"/>
      <c r="L104" s="1"/>
      <c r="M104" s="43"/>
      <c r="N104" s="42"/>
      <c r="O104" s="1"/>
      <c r="P104" s="1"/>
      <c r="Q104" s="1"/>
      <c r="R104" s="1"/>
      <c r="S104" s="124"/>
      <c r="T104" s="122"/>
      <c r="U104" s="49"/>
      <c r="V104" s="96"/>
      <c r="W104" s="51"/>
      <c r="X104" s="49"/>
      <c r="Y104" s="51"/>
      <c r="Z104" s="25"/>
      <c r="AA104" s="25"/>
      <c r="AB104" s="25"/>
      <c r="AC104" s="25"/>
      <c r="AD104" s="25"/>
      <c r="AE104" s="25"/>
      <c r="AF104" s="25"/>
      <c r="AG104" s="25"/>
      <c r="AH104" s="25"/>
      <c r="AI104" s="25"/>
      <c r="AJ104" s="18"/>
      <c r="AK104" s="1"/>
      <c r="AL104" s="1"/>
      <c r="AM104" s="1"/>
      <c r="AN104" s="1"/>
      <c r="AO104" s="10"/>
    </row>
    <row r="105" spans="2:41" x14ac:dyDescent="0.25">
      <c r="B105" s="1"/>
      <c r="C105" s="10"/>
      <c r="D105" s="28"/>
      <c r="E105" s="28"/>
      <c r="F105" s="1"/>
      <c r="G105" s="22"/>
      <c r="H105" s="44"/>
      <c r="I105" s="42"/>
      <c r="J105" s="25"/>
      <c r="K105" s="18"/>
      <c r="L105" s="1"/>
      <c r="M105" s="43"/>
      <c r="N105" s="42"/>
      <c r="O105" s="1"/>
      <c r="P105" s="1"/>
      <c r="Q105" s="1"/>
      <c r="R105" s="1"/>
      <c r="S105" s="124"/>
      <c r="T105" s="122"/>
      <c r="U105" s="49"/>
      <c r="V105" s="96"/>
      <c r="W105" s="51"/>
      <c r="X105" s="49"/>
      <c r="Y105" s="51"/>
      <c r="Z105" s="25"/>
      <c r="AA105" s="25"/>
      <c r="AB105" s="25"/>
      <c r="AC105" s="25"/>
      <c r="AD105" s="25"/>
      <c r="AE105" s="25"/>
      <c r="AF105" s="25"/>
      <c r="AG105" s="25"/>
      <c r="AH105" s="25"/>
      <c r="AI105" s="25"/>
      <c r="AJ105" s="18"/>
      <c r="AK105" s="1"/>
      <c r="AL105" s="1"/>
      <c r="AM105" s="1"/>
      <c r="AN105" s="1"/>
      <c r="AO105" s="10"/>
    </row>
    <row r="106" spans="2:41" x14ac:dyDescent="0.25">
      <c r="B106" s="1"/>
      <c r="C106" s="10"/>
      <c r="D106" s="28"/>
      <c r="E106" s="28"/>
      <c r="F106" s="1"/>
      <c r="G106" s="22"/>
      <c r="H106" s="44"/>
      <c r="I106" s="42"/>
      <c r="J106" s="25"/>
      <c r="K106" s="18"/>
      <c r="L106" s="1"/>
      <c r="M106" s="43"/>
      <c r="N106" s="42"/>
      <c r="O106" s="1"/>
      <c r="P106" s="1"/>
      <c r="Q106" s="1"/>
      <c r="R106" s="1"/>
      <c r="S106" s="124"/>
      <c r="T106" s="122"/>
      <c r="U106" s="49"/>
      <c r="V106" s="96"/>
      <c r="W106" s="51"/>
      <c r="X106" s="49"/>
      <c r="Y106" s="51"/>
      <c r="Z106" s="25"/>
      <c r="AA106" s="25"/>
      <c r="AB106" s="25"/>
      <c r="AC106" s="25"/>
      <c r="AD106" s="25"/>
      <c r="AE106" s="25"/>
      <c r="AF106" s="25"/>
      <c r="AG106" s="25"/>
      <c r="AH106" s="25"/>
      <c r="AI106" s="25"/>
      <c r="AJ106" s="18"/>
      <c r="AK106" s="1"/>
      <c r="AL106" s="1"/>
      <c r="AM106" s="1"/>
      <c r="AN106" s="1"/>
      <c r="AO106" s="10"/>
    </row>
    <row r="107" spans="2:41" x14ac:dyDescent="0.25">
      <c r="B107" s="1"/>
      <c r="C107" s="10"/>
      <c r="D107" s="28"/>
      <c r="E107" s="28"/>
      <c r="F107" s="1"/>
      <c r="G107" s="22"/>
      <c r="H107" s="44"/>
      <c r="I107" s="42"/>
      <c r="J107" s="25"/>
      <c r="K107" s="18"/>
      <c r="L107" s="1"/>
      <c r="M107" s="43"/>
      <c r="N107" s="42"/>
      <c r="O107" s="1"/>
      <c r="P107" s="1"/>
      <c r="Q107" s="1"/>
      <c r="R107" s="1"/>
      <c r="S107" s="124"/>
      <c r="T107" s="122"/>
      <c r="U107" s="49"/>
      <c r="V107" s="96"/>
      <c r="W107" s="51"/>
      <c r="X107" s="49"/>
      <c r="Y107" s="51"/>
      <c r="Z107" s="25"/>
      <c r="AA107" s="25"/>
      <c r="AB107" s="25"/>
      <c r="AC107" s="25"/>
      <c r="AD107" s="25"/>
      <c r="AE107" s="25"/>
      <c r="AF107" s="25"/>
      <c r="AG107" s="25"/>
      <c r="AH107" s="25"/>
      <c r="AI107" s="25"/>
      <c r="AJ107" s="18"/>
      <c r="AK107" s="1"/>
      <c r="AL107" s="1"/>
      <c r="AM107" s="1"/>
      <c r="AN107" s="1"/>
      <c r="AO107" s="10"/>
    </row>
    <row r="108" spans="2:41" x14ac:dyDescent="0.25">
      <c r="B108" s="1"/>
      <c r="C108" s="10"/>
      <c r="D108" s="28"/>
      <c r="E108" s="28"/>
      <c r="F108" s="1"/>
      <c r="G108" s="22"/>
      <c r="H108" s="44"/>
      <c r="I108" s="42"/>
      <c r="J108" s="25"/>
      <c r="K108" s="18"/>
      <c r="L108" s="1"/>
      <c r="M108" s="43"/>
      <c r="N108" s="42"/>
      <c r="O108" s="1"/>
      <c r="P108" s="1"/>
      <c r="Q108" s="1"/>
      <c r="R108" s="1"/>
      <c r="S108" s="124"/>
      <c r="T108" s="122"/>
      <c r="U108" s="49"/>
      <c r="V108" s="96"/>
      <c r="W108" s="51"/>
      <c r="X108" s="49"/>
      <c r="Y108" s="51"/>
      <c r="Z108" s="25"/>
      <c r="AA108" s="25"/>
      <c r="AB108" s="25"/>
      <c r="AC108" s="25"/>
      <c r="AD108" s="25"/>
      <c r="AE108" s="25"/>
      <c r="AF108" s="25"/>
      <c r="AG108" s="25"/>
      <c r="AH108" s="25"/>
      <c r="AI108" s="25"/>
      <c r="AJ108" s="18"/>
      <c r="AK108" s="1"/>
      <c r="AL108" s="1"/>
      <c r="AM108" s="1"/>
      <c r="AN108" s="1"/>
      <c r="AO108" s="10"/>
    </row>
    <row r="109" spans="2:41" x14ac:dyDescent="0.25">
      <c r="B109" s="1"/>
      <c r="C109" s="10"/>
      <c r="D109" s="28"/>
      <c r="E109" s="28"/>
      <c r="F109" s="1"/>
      <c r="G109" s="22"/>
      <c r="H109" s="44"/>
      <c r="I109" s="42"/>
      <c r="J109" s="25"/>
      <c r="K109" s="18"/>
      <c r="L109" s="1"/>
      <c r="M109" s="43"/>
      <c r="N109" s="42"/>
      <c r="O109" s="1"/>
      <c r="P109" s="1"/>
      <c r="Q109" s="1"/>
      <c r="R109" s="1"/>
      <c r="S109" s="124"/>
      <c r="T109" s="122"/>
      <c r="U109" s="49"/>
      <c r="V109" s="96"/>
      <c r="W109" s="51"/>
      <c r="X109" s="49"/>
      <c r="Y109" s="51"/>
      <c r="Z109" s="25"/>
      <c r="AA109" s="25"/>
      <c r="AB109" s="25"/>
      <c r="AC109" s="25"/>
      <c r="AD109" s="25"/>
      <c r="AE109" s="25"/>
      <c r="AF109" s="25"/>
      <c r="AG109" s="25"/>
      <c r="AH109" s="25"/>
      <c r="AI109" s="25"/>
      <c r="AJ109" s="18"/>
      <c r="AK109" s="1"/>
      <c r="AL109" s="1"/>
      <c r="AM109" s="1"/>
      <c r="AN109" s="1"/>
      <c r="AO109" s="10"/>
    </row>
    <row r="110" spans="2:41" x14ac:dyDescent="0.25">
      <c r="B110" s="1"/>
      <c r="C110" s="10"/>
      <c r="D110" s="28"/>
      <c r="E110" s="28"/>
      <c r="F110" s="1"/>
      <c r="G110" s="22"/>
      <c r="H110" s="44"/>
      <c r="I110" s="42"/>
      <c r="J110" s="25"/>
      <c r="K110" s="18"/>
      <c r="L110" s="1"/>
      <c r="M110" s="43"/>
      <c r="N110" s="42"/>
      <c r="O110" s="1"/>
      <c r="P110" s="1"/>
      <c r="Q110" s="1"/>
      <c r="R110" s="1"/>
      <c r="S110" s="124"/>
      <c r="T110" s="122"/>
      <c r="U110" s="49"/>
      <c r="V110" s="96"/>
      <c r="W110" s="51"/>
      <c r="X110" s="49"/>
      <c r="Y110" s="51"/>
      <c r="Z110" s="25"/>
      <c r="AA110" s="25"/>
      <c r="AB110" s="25"/>
      <c r="AC110" s="25"/>
      <c r="AD110" s="25"/>
      <c r="AE110" s="25"/>
      <c r="AF110" s="25"/>
      <c r="AG110" s="25"/>
      <c r="AH110" s="25"/>
      <c r="AI110" s="25"/>
      <c r="AJ110" s="18"/>
      <c r="AK110" s="1"/>
      <c r="AL110" s="1"/>
      <c r="AM110" s="1"/>
      <c r="AN110" s="1"/>
      <c r="AO110" s="10"/>
    </row>
    <row r="111" spans="2:41" x14ac:dyDescent="0.25">
      <c r="B111" s="1"/>
      <c r="C111" s="10"/>
      <c r="D111" s="28"/>
      <c r="E111" s="28"/>
      <c r="F111" s="1"/>
      <c r="G111" s="22"/>
      <c r="H111" s="44"/>
      <c r="I111" s="42"/>
      <c r="J111" s="25"/>
      <c r="K111" s="18"/>
      <c r="L111" s="1"/>
      <c r="M111" s="43"/>
      <c r="N111" s="42"/>
      <c r="O111" s="1"/>
      <c r="P111" s="1"/>
      <c r="Q111" s="1"/>
      <c r="R111" s="1"/>
      <c r="S111" s="124"/>
      <c r="T111" s="122"/>
      <c r="U111" s="49"/>
      <c r="V111" s="96"/>
      <c r="W111" s="51"/>
      <c r="X111" s="49"/>
      <c r="Y111" s="51"/>
      <c r="Z111" s="25"/>
      <c r="AA111" s="25"/>
      <c r="AB111" s="25"/>
      <c r="AC111" s="25"/>
      <c r="AD111" s="25"/>
      <c r="AE111" s="25"/>
      <c r="AF111" s="25"/>
      <c r="AG111" s="25"/>
      <c r="AH111" s="25"/>
      <c r="AI111" s="25"/>
      <c r="AJ111" s="18"/>
      <c r="AK111" s="1"/>
      <c r="AL111" s="1"/>
      <c r="AM111" s="1"/>
      <c r="AN111" s="1"/>
      <c r="AO111" s="10"/>
    </row>
    <row r="112" spans="2:41" x14ac:dyDescent="0.25">
      <c r="B112" s="1"/>
      <c r="C112" s="10"/>
      <c r="D112" s="28"/>
      <c r="E112" s="28"/>
      <c r="F112" s="1"/>
      <c r="G112" s="22"/>
      <c r="H112" s="44"/>
      <c r="I112" s="42"/>
      <c r="J112" s="25"/>
      <c r="K112" s="18"/>
      <c r="L112" s="1"/>
      <c r="M112" s="43"/>
      <c r="N112" s="42"/>
      <c r="O112" s="1"/>
      <c r="P112" s="1"/>
      <c r="Q112" s="1"/>
      <c r="R112" s="1"/>
      <c r="S112" s="124"/>
      <c r="T112" s="122"/>
      <c r="U112" s="49"/>
      <c r="V112" s="96"/>
      <c r="W112" s="51"/>
      <c r="X112" s="49"/>
      <c r="Y112" s="51"/>
      <c r="Z112" s="25"/>
      <c r="AA112" s="25"/>
      <c r="AB112" s="25"/>
      <c r="AC112" s="25"/>
      <c r="AD112" s="25"/>
      <c r="AE112" s="25"/>
      <c r="AF112" s="25"/>
      <c r="AG112" s="25"/>
      <c r="AH112" s="25"/>
      <c r="AI112" s="25"/>
      <c r="AJ112" s="18"/>
      <c r="AK112" s="1"/>
      <c r="AL112" s="1"/>
      <c r="AM112" s="1"/>
      <c r="AN112" s="1"/>
      <c r="AO112" s="10"/>
    </row>
    <row r="113" spans="2:41" x14ac:dyDescent="0.25">
      <c r="B113" s="1"/>
      <c r="C113" s="10"/>
      <c r="D113" s="28"/>
      <c r="E113" s="28"/>
      <c r="F113" s="1"/>
      <c r="G113" s="22"/>
      <c r="H113" s="44"/>
      <c r="I113" s="42"/>
      <c r="J113" s="25"/>
      <c r="K113" s="18"/>
      <c r="L113" s="1"/>
      <c r="M113" s="43"/>
      <c r="N113" s="42"/>
      <c r="O113" s="1"/>
      <c r="P113" s="1"/>
      <c r="Q113" s="1"/>
      <c r="R113" s="1"/>
      <c r="S113" s="124"/>
      <c r="T113" s="122"/>
      <c r="U113" s="49"/>
      <c r="V113" s="96"/>
      <c r="W113" s="51"/>
      <c r="X113" s="49"/>
      <c r="Y113" s="51"/>
      <c r="Z113" s="25"/>
      <c r="AA113" s="25"/>
      <c r="AB113" s="25"/>
      <c r="AC113" s="25"/>
      <c r="AD113" s="25"/>
      <c r="AE113" s="25"/>
      <c r="AF113" s="25"/>
      <c r="AG113" s="25"/>
      <c r="AH113" s="25"/>
      <c r="AI113" s="25"/>
      <c r="AJ113" s="18"/>
      <c r="AK113" s="1"/>
      <c r="AL113" s="1"/>
      <c r="AM113" s="1"/>
      <c r="AN113" s="1"/>
      <c r="AO113" s="10"/>
    </row>
    <row r="114" spans="2:41" x14ac:dyDescent="0.25">
      <c r="B114" s="1"/>
      <c r="C114" s="10"/>
      <c r="D114" s="28"/>
      <c r="E114" s="28"/>
      <c r="F114" s="1"/>
      <c r="G114" s="22"/>
      <c r="H114" s="44"/>
      <c r="I114" s="42"/>
      <c r="J114" s="25"/>
      <c r="K114" s="18"/>
      <c r="L114" s="1"/>
      <c r="M114" s="43"/>
      <c r="N114" s="42"/>
      <c r="O114" s="1"/>
      <c r="P114" s="1"/>
      <c r="Q114" s="1"/>
      <c r="R114" s="1"/>
      <c r="S114" s="124"/>
      <c r="T114" s="122"/>
      <c r="U114" s="49"/>
      <c r="V114" s="96"/>
      <c r="W114" s="51"/>
      <c r="X114" s="49"/>
      <c r="Y114" s="51"/>
      <c r="Z114" s="25"/>
      <c r="AA114" s="25"/>
      <c r="AB114" s="25"/>
      <c r="AC114" s="25"/>
      <c r="AD114" s="25"/>
      <c r="AE114" s="25"/>
      <c r="AF114" s="25"/>
      <c r="AG114" s="25"/>
      <c r="AH114" s="25"/>
      <c r="AI114" s="25"/>
      <c r="AJ114" s="18"/>
      <c r="AK114" s="1"/>
      <c r="AL114" s="1"/>
      <c r="AM114" s="1"/>
      <c r="AN114" s="1"/>
      <c r="AO114" s="10"/>
    </row>
    <row r="115" spans="2:41" x14ac:dyDescent="0.25">
      <c r="B115" s="1"/>
      <c r="C115" s="10"/>
      <c r="D115" s="28"/>
      <c r="E115" s="28"/>
      <c r="F115" s="1"/>
      <c r="G115" s="22"/>
      <c r="H115" s="44"/>
      <c r="I115" s="42"/>
      <c r="J115" s="25"/>
      <c r="K115" s="18"/>
      <c r="L115" s="1"/>
      <c r="M115" s="43"/>
      <c r="N115" s="42"/>
      <c r="O115" s="1"/>
      <c r="P115" s="1"/>
      <c r="Q115" s="1"/>
      <c r="R115" s="1"/>
      <c r="S115" s="124"/>
      <c r="T115" s="122"/>
      <c r="U115" s="49"/>
      <c r="V115" s="96"/>
      <c r="W115" s="51"/>
      <c r="X115" s="49"/>
      <c r="Y115" s="51"/>
      <c r="Z115" s="25"/>
      <c r="AA115" s="25"/>
      <c r="AB115" s="25"/>
      <c r="AC115" s="25"/>
      <c r="AD115" s="25"/>
      <c r="AE115" s="25"/>
      <c r="AF115" s="25"/>
      <c r="AG115" s="25"/>
      <c r="AH115" s="25"/>
      <c r="AI115" s="25"/>
      <c r="AJ115" s="18"/>
      <c r="AK115" s="1"/>
      <c r="AL115" s="1"/>
      <c r="AM115" s="1"/>
      <c r="AN115" s="1"/>
      <c r="AO115" s="10"/>
    </row>
    <row r="116" spans="2:41" x14ac:dyDescent="0.25">
      <c r="B116" s="1"/>
      <c r="C116" s="10"/>
      <c r="D116" s="28"/>
      <c r="E116" s="28"/>
      <c r="F116" s="1"/>
      <c r="G116" s="22"/>
      <c r="H116" s="44"/>
      <c r="I116" s="42"/>
      <c r="J116" s="25"/>
      <c r="K116" s="18"/>
      <c r="L116" s="1"/>
      <c r="M116" s="43"/>
      <c r="N116" s="42"/>
      <c r="O116" s="1"/>
      <c r="P116" s="1"/>
      <c r="Q116" s="1"/>
      <c r="R116" s="1"/>
      <c r="S116" s="124"/>
      <c r="T116" s="122"/>
      <c r="U116" s="49"/>
      <c r="V116" s="96"/>
      <c r="W116" s="51"/>
      <c r="X116" s="49"/>
      <c r="Y116" s="51"/>
      <c r="Z116" s="25"/>
      <c r="AA116" s="25"/>
      <c r="AB116" s="25"/>
      <c r="AC116" s="25"/>
      <c r="AD116" s="25"/>
      <c r="AE116" s="25"/>
      <c r="AF116" s="25"/>
      <c r="AG116" s="25"/>
      <c r="AH116" s="25"/>
      <c r="AI116" s="25"/>
      <c r="AJ116" s="18"/>
      <c r="AK116" s="1"/>
      <c r="AL116" s="1"/>
      <c r="AM116" s="1"/>
      <c r="AN116" s="1"/>
      <c r="AO116" s="10"/>
    </row>
    <row r="117" spans="2:41" x14ac:dyDescent="0.25">
      <c r="B117" s="1"/>
      <c r="C117" s="10"/>
      <c r="D117" s="28"/>
      <c r="E117" s="28"/>
      <c r="F117" s="1"/>
      <c r="G117" s="22"/>
      <c r="H117" s="44"/>
      <c r="I117" s="42"/>
      <c r="J117" s="25"/>
      <c r="K117" s="18"/>
      <c r="L117" s="1"/>
      <c r="M117" s="43"/>
      <c r="N117" s="42"/>
      <c r="O117" s="1"/>
      <c r="P117" s="1"/>
      <c r="Q117" s="1"/>
      <c r="R117" s="1"/>
      <c r="S117" s="124"/>
      <c r="T117" s="122"/>
      <c r="U117" s="49"/>
      <c r="V117" s="96"/>
      <c r="W117" s="51"/>
      <c r="X117" s="49"/>
      <c r="Y117" s="51"/>
      <c r="Z117" s="25"/>
      <c r="AA117" s="25"/>
      <c r="AB117" s="25"/>
      <c r="AC117" s="25"/>
      <c r="AD117" s="25"/>
      <c r="AE117" s="25"/>
      <c r="AF117" s="25"/>
      <c r="AG117" s="25"/>
      <c r="AH117" s="25"/>
      <c r="AI117" s="25"/>
      <c r="AJ117" s="18"/>
      <c r="AK117" s="1"/>
      <c r="AL117" s="1"/>
      <c r="AM117" s="1"/>
      <c r="AN117" s="1"/>
      <c r="AO117" s="10"/>
    </row>
    <row r="118" spans="2:41" x14ac:dyDescent="0.25">
      <c r="B118" s="1"/>
      <c r="C118" s="10"/>
      <c r="D118" s="28"/>
      <c r="E118" s="28"/>
      <c r="F118" s="1"/>
      <c r="G118" s="22"/>
      <c r="H118" s="44"/>
      <c r="I118" s="42"/>
      <c r="J118" s="25"/>
      <c r="K118" s="18"/>
      <c r="L118" s="1"/>
      <c r="M118" s="43"/>
      <c r="N118" s="42"/>
      <c r="O118" s="1"/>
      <c r="P118" s="1"/>
      <c r="Q118" s="1"/>
      <c r="R118" s="1"/>
      <c r="S118" s="124"/>
      <c r="T118" s="122"/>
      <c r="U118" s="49"/>
      <c r="V118" s="96"/>
      <c r="W118" s="51"/>
      <c r="X118" s="49"/>
      <c r="Y118" s="51"/>
      <c r="Z118" s="25"/>
      <c r="AA118" s="25"/>
      <c r="AB118" s="25"/>
      <c r="AC118" s="25"/>
      <c r="AD118" s="25"/>
      <c r="AE118" s="25"/>
      <c r="AF118" s="25"/>
      <c r="AG118" s="25"/>
      <c r="AH118" s="25"/>
      <c r="AI118" s="25"/>
      <c r="AJ118" s="18"/>
      <c r="AK118" s="1"/>
      <c r="AL118" s="1"/>
      <c r="AM118" s="1"/>
      <c r="AN118" s="1"/>
      <c r="AO118" s="10"/>
    </row>
    <row r="119" spans="2:41" x14ac:dyDescent="0.25">
      <c r="B119" s="1"/>
      <c r="C119" s="10"/>
      <c r="D119" s="28"/>
      <c r="E119" s="28"/>
      <c r="F119" s="1"/>
      <c r="G119" s="22"/>
      <c r="H119" s="44"/>
      <c r="I119" s="42"/>
      <c r="J119" s="25"/>
      <c r="K119" s="18"/>
      <c r="L119" s="1"/>
      <c r="M119" s="43"/>
      <c r="N119" s="42"/>
      <c r="O119" s="1"/>
      <c r="P119" s="1"/>
      <c r="Q119" s="1"/>
      <c r="R119" s="1"/>
      <c r="S119" s="124"/>
      <c r="T119" s="122"/>
      <c r="U119" s="49"/>
      <c r="V119" s="96"/>
      <c r="W119" s="51"/>
      <c r="X119" s="49"/>
      <c r="Y119" s="51"/>
      <c r="Z119" s="25"/>
      <c r="AA119" s="25"/>
      <c r="AB119" s="25"/>
      <c r="AC119" s="25"/>
      <c r="AD119" s="25"/>
      <c r="AE119" s="25"/>
      <c r="AF119" s="25"/>
      <c r="AG119" s="25"/>
      <c r="AH119" s="25"/>
      <c r="AI119" s="25"/>
      <c r="AJ119" s="18"/>
      <c r="AK119" s="1"/>
      <c r="AL119" s="1"/>
      <c r="AM119" s="1"/>
      <c r="AN119" s="1"/>
      <c r="AO119" s="10"/>
    </row>
    <row r="120" spans="2:41" x14ac:dyDescent="0.25">
      <c r="B120" s="1"/>
      <c r="C120" s="10"/>
      <c r="D120" s="28"/>
      <c r="E120" s="28"/>
      <c r="F120" s="1"/>
      <c r="G120" s="22"/>
      <c r="H120" s="44"/>
      <c r="I120" s="42"/>
      <c r="J120" s="25"/>
      <c r="K120" s="18"/>
      <c r="L120" s="1"/>
      <c r="M120" s="43"/>
      <c r="N120" s="42"/>
      <c r="O120" s="1"/>
      <c r="P120" s="1"/>
      <c r="Q120" s="1"/>
      <c r="R120" s="1"/>
      <c r="S120" s="124"/>
      <c r="T120" s="122"/>
      <c r="U120" s="49"/>
      <c r="V120" s="96"/>
      <c r="W120" s="51"/>
      <c r="X120" s="49"/>
      <c r="Y120" s="51"/>
      <c r="Z120" s="25"/>
      <c r="AA120" s="25"/>
      <c r="AB120" s="25"/>
      <c r="AC120" s="25"/>
      <c r="AD120" s="25"/>
      <c r="AE120" s="25"/>
      <c r="AF120" s="25"/>
      <c r="AG120" s="25"/>
      <c r="AH120" s="25"/>
      <c r="AI120" s="25"/>
      <c r="AJ120" s="18"/>
      <c r="AK120" s="1"/>
      <c r="AL120" s="1"/>
      <c r="AM120" s="1"/>
      <c r="AN120" s="1"/>
      <c r="AO120" s="10"/>
    </row>
    <row r="121" spans="2:41" x14ac:dyDescent="0.25">
      <c r="B121" s="1"/>
      <c r="C121" s="10"/>
      <c r="D121" s="28"/>
      <c r="E121" s="28"/>
      <c r="F121" s="1"/>
      <c r="G121" s="22"/>
      <c r="H121" s="44"/>
      <c r="I121" s="42"/>
      <c r="J121" s="25"/>
      <c r="K121" s="18"/>
      <c r="L121" s="1"/>
      <c r="M121" s="43"/>
      <c r="N121" s="42"/>
      <c r="O121" s="1"/>
      <c r="P121" s="1"/>
      <c r="Q121" s="1"/>
      <c r="R121" s="1"/>
      <c r="S121" s="124"/>
      <c r="T121" s="122"/>
      <c r="U121" s="49"/>
      <c r="V121" s="96"/>
      <c r="W121" s="51"/>
      <c r="X121" s="49"/>
      <c r="Y121" s="51"/>
      <c r="Z121" s="25"/>
      <c r="AA121" s="25"/>
      <c r="AB121" s="25"/>
      <c r="AC121" s="25"/>
      <c r="AD121" s="25"/>
      <c r="AE121" s="25"/>
      <c r="AF121" s="25"/>
      <c r="AG121" s="25"/>
      <c r="AH121" s="25"/>
      <c r="AI121" s="25"/>
      <c r="AJ121" s="18"/>
      <c r="AK121" s="1"/>
      <c r="AL121" s="1"/>
      <c r="AM121" s="1"/>
      <c r="AN121" s="1"/>
      <c r="AO121" s="10"/>
    </row>
    <row r="122" spans="2:41" x14ac:dyDescent="0.25">
      <c r="B122" s="1"/>
      <c r="C122" s="10"/>
      <c r="D122" s="28"/>
      <c r="E122" s="28"/>
      <c r="F122" s="1"/>
      <c r="G122" s="22"/>
      <c r="H122" s="44"/>
      <c r="I122" s="42"/>
      <c r="J122" s="25"/>
      <c r="K122" s="18"/>
      <c r="L122" s="1"/>
      <c r="M122" s="43"/>
      <c r="N122" s="42"/>
      <c r="O122" s="1"/>
      <c r="P122" s="1"/>
      <c r="Q122" s="1"/>
      <c r="R122" s="1"/>
      <c r="S122" s="124"/>
      <c r="T122" s="122"/>
      <c r="U122" s="49"/>
      <c r="V122" s="96"/>
      <c r="W122" s="51"/>
      <c r="X122" s="49"/>
      <c r="Y122" s="51"/>
      <c r="Z122" s="25"/>
      <c r="AA122" s="25"/>
      <c r="AB122" s="25"/>
      <c r="AC122" s="25"/>
      <c r="AD122" s="25"/>
      <c r="AE122" s="25"/>
      <c r="AF122" s="25"/>
      <c r="AG122" s="25"/>
      <c r="AH122" s="25"/>
      <c r="AI122" s="25"/>
      <c r="AJ122" s="18"/>
      <c r="AK122" s="1"/>
      <c r="AL122" s="1"/>
      <c r="AM122" s="1"/>
      <c r="AN122" s="1"/>
      <c r="AO122" s="10"/>
    </row>
    <row r="123" spans="2:41" x14ac:dyDescent="0.25">
      <c r="B123" s="1"/>
      <c r="C123" s="10"/>
      <c r="D123" s="28"/>
      <c r="E123" s="28"/>
      <c r="F123" s="1"/>
      <c r="G123" s="22"/>
      <c r="H123" s="44"/>
      <c r="I123" s="42"/>
      <c r="J123" s="25"/>
      <c r="K123" s="18"/>
      <c r="L123" s="1"/>
      <c r="M123" s="43"/>
      <c r="N123" s="42"/>
      <c r="O123" s="1"/>
      <c r="P123" s="1"/>
      <c r="Q123" s="1"/>
      <c r="R123" s="1"/>
      <c r="S123" s="124"/>
      <c r="T123" s="122"/>
      <c r="U123" s="49"/>
      <c r="V123" s="96"/>
      <c r="W123" s="51"/>
      <c r="X123" s="49"/>
      <c r="Y123" s="51"/>
      <c r="Z123" s="25"/>
      <c r="AA123" s="25"/>
      <c r="AB123" s="25"/>
      <c r="AC123" s="25"/>
      <c r="AD123" s="25"/>
      <c r="AE123" s="25"/>
      <c r="AF123" s="25"/>
      <c r="AG123" s="25"/>
      <c r="AH123" s="25"/>
      <c r="AI123" s="25"/>
      <c r="AJ123" s="18"/>
      <c r="AK123" s="1"/>
      <c r="AL123" s="1"/>
      <c r="AM123" s="1"/>
      <c r="AN123" s="1"/>
      <c r="AO123" s="10"/>
    </row>
    <row r="124" spans="2:41" x14ac:dyDescent="0.25">
      <c r="B124" s="1"/>
      <c r="C124" s="10"/>
      <c r="D124" s="28"/>
      <c r="E124" s="28"/>
      <c r="F124" s="1"/>
      <c r="G124" s="22"/>
      <c r="H124" s="44"/>
      <c r="I124" s="42"/>
      <c r="J124" s="25"/>
      <c r="K124" s="18"/>
      <c r="L124" s="1"/>
      <c r="M124" s="43"/>
      <c r="N124" s="42"/>
      <c r="O124" s="1"/>
      <c r="P124" s="1"/>
      <c r="Q124" s="1"/>
      <c r="R124" s="1"/>
      <c r="S124" s="124"/>
      <c r="T124" s="122"/>
      <c r="U124" s="49"/>
      <c r="V124" s="96"/>
      <c r="W124" s="51"/>
      <c r="X124" s="49"/>
      <c r="Y124" s="51"/>
      <c r="Z124" s="25"/>
      <c r="AA124" s="25"/>
      <c r="AB124" s="25"/>
      <c r="AC124" s="25"/>
      <c r="AD124" s="25"/>
      <c r="AE124" s="25"/>
      <c r="AF124" s="25"/>
      <c r="AG124" s="25"/>
      <c r="AH124" s="25"/>
      <c r="AI124" s="25"/>
      <c r="AJ124" s="18"/>
      <c r="AK124" s="1"/>
      <c r="AL124" s="1"/>
      <c r="AM124" s="1"/>
      <c r="AN124" s="1"/>
      <c r="AO124" s="10"/>
    </row>
    <row r="125" spans="2:41" x14ac:dyDescent="0.25">
      <c r="B125" s="1"/>
      <c r="C125" s="10"/>
      <c r="D125" s="28"/>
      <c r="E125" s="28"/>
      <c r="F125" s="1"/>
      <c r="G125" s="22"/>
      <c r="H125" s="44"/>
      <c r="I125" s="42"/>
      <c r="J125" s="25"/>
      <c r="K125" s="18"/>
      <c r="L125" s="1"/>
      <c r="M125" s="43"/>
      <c r="N125" s="42"/>
      <c r="O125" s="1"/>
      <c r="P125" s="1"/>
      <c r="Q125" s="1"/>
      <c r="R125" s="1"/>
      <c r="S125" s="124"/>
      <c r="T125" s="122"/>
      <c r="U125" s="49"/>
      <c r="V125" s="96"/>
      <c r="W125" s="51"/>
      <c r="X125" s="49"/>
      <c r="Y125" s="51"/>
      <c r="Z125" s="25"/>
      <c r="AA125" s="25"/>
      <c r="AB125" s="25"/>
      <c r="AC125" s="25"/>
      <c r="AD125" s="25"/>
      <c r="AE125" s="25"/>
      <c r="AF125" s="25"/>
      <c r="AG125" s="25"/>
      <c r="AH125" s="25"/>
      <c r="AI125" s="25"/>
      <c r="AJ125" s="18"/>
      <c r="AK125" s="1"/>
      <c r="AL125" s="1"/>
      <c r="AM125" s="1"/>
      <c r="AN125" s="1"/>
      <c r="AO125" s="10"/>
    </row>
    <row r="126" spans="2:41" x14ac:dyDescent="0.25">
      <c r="B126" s="1"/>
      <c r="C126" s="10"/>
      <c r="D126" s="28"/>
      <c r="E126" s="28"/>
      <c r="F126" s="1"/>
      <c r="G126" s="22"/>
      <c r="H126" s="44"/>
      <c r="I126" s="42"/>
      <c r="J126" s="25"/>
      <c r="K126" s="18"/>
      <c r="L126" s="1"/>
      <c r="M126" s="43"/>
      <c r="N126" s="42"/>
      <c r="O126" s="1"/>
      <c r="P126" s="1"/>
      <c r="Q126" s="1"/>
      <c r="R126" s="1"/>
      <c r="S126" s="124"/>
      <c r="T126" s="122"/>
      <c r="U126" s="49"/>
      <c r="V126" s="96"/>
      <c r="W126" s="51"/>
      <c r="X126" s="49"/>
      <c r="Y126" s="51"/>
      <c r="Z126" s="25"/>
      <c r="AA126" s="25"/>
      <c r="AB126" s="25"/>
      <c r="AC126" s="25"/>
      <c r="AD126" s="25"/>
      <c r="AE126" s="25"/>
      <c r="AF126" s="25"/>
      <c r="AG126" s="25"/>
      <c r="AH126" s="25"/>
      <c r="AI126" s="25"/>
      <c r="AJ126" s="18"/>
      <c r="AK126" s="1"/>
      <c r="AL126" s="1"/>
      <c r="AM126" s="1"/>
      <c r="AN126" s="1"/>
      <c r="AO126" s="10"/>
    </row>
    <row r="127" spans="2:41" x14ac:dyDescent="0.25">
      <c r="B127" s="1"/>
      <c r="C127" s="10"/>
      <c r="D127" s="28"/>
      <c r="E127" s="28"/>
      <c r="F127" s="1"/>
      <c r="G127" s="22"/>
      <c r="H127" s="44"/>
      <c r="I127" s="42"/>
      <c r="J127" s="25"/>
      <c r="K127" s="18"/>
      <c r="L127" s="1"/>
      <c r="M127" s="43"/>
      <c r="N127" s="42"/>
      <c r="O127" s="1"/>
      <c r="P127" s="1"/>
      <c r="Q127" s="1"/>
      <c r="R127" s="1"/>
      <c r="S127" s="124"/>
      <c r="T127" s="122"/>
      <c r="U127" s="49"/>
      <c r="V127" s="96"/>
      <c r="W127" s="51"/>
      <c r="X127" s="49"/>
      <c r="Y127" s="51"/>
      <c r="Z127" s="25"/>
      <c r="AA127" s="25"/>
      <c r="AB127" s="25"/>
      <c r="AC127" s="25"/>
      <c r="AD127" s="25"/>
      <c r="AE127" s="25"/>
      <c r="AF127" s="25"/>
      <c r="AG127" s="25"/>
      <c r="AH127" s="25"/>
      <c r="AI127" s="25"/>
      <c r="AJ127" s="18"/>
      <c r="AK127" s="1"/>
      <c r="AL127" s="1"/>
      <c r="AM127" s="1"/>
      <c r="AN127" s="1"/>
      <c r="AO127" s="10"/>
    </row>
    <row r="128" spans="2:41" x14ac:dyDescent="0.25">
      <c r="B128" s="1"/>
      <c r="C128" s="10"/>
      <c r="D128" s="28"/>
      <c r="E128" s="28"/>
      <c r="F128" s="1"/>
      <c r="G128" s="22"/>
      <c r="H128" s="44"/>
      <c r="I128" s="42"/>
      <c r="J128" s="25"/>
      <c r="K128" s="18"/>
      <c r="L128" s="1"/>
      <c r="M128" s="43"/>
      <c r="N128" s="42"/>
      <c r="O128" s="1"/>
      <c r="P128" s="1"/>
      <c r="Q128" s="1"/>
      <c r="R128" s="1"/>
      <c r="S128" s="124"/>
      <c r="T128" s="122"/>
      <c r="U128" s="49"/>
      <c r="V128" s="96"/>
      <c r="W128" s="51"/>
      <c r="X128" s="49"/>
      <c r="Y128" s="51"/>
      <c r="Z128" s="25"/>
      <c r="AA128" s="25"/>
      <c r="AB128" s="25"/>
      <c r="AC128" s="25"/>
      <c r="AD128" s="25"/>
      <c r="AE128" s="25"/>
      <c r="AF128" s="25"/>
      <c r="AG128" s="25"/>
      <c r="AH128" s="25"/>
      <c r="AI128" s="25"/>
      <c r="AJ128" s="18"/>
      <c r="AK128" s="1"/>
      <c r="AL128" s="1"/>
      <c r="AM128" s="1"/>
      <c r="AN128" s="1"/>
      <c r="AO128" s="10"/>
    </row>
    <row r="129" spans="2:41" x14ac:dyDescent="0.25">
      <c r="B129" s="1"/>
      <c r="C129" s="10"/>
      <c r="D129" s="28"/>
      <c r="E129" s="28"/>
      <c r="F129" s="1"/>
      <c r="G129" s="22"/>
      <c r="H129" s="44"/>
      <c r="I129" s="42"/>
      <c r="J129" s="25"/>
      <c r="K129" s="18"/>
      <c r="L129" s="1"/>
      <c r="M129" s="43"/>
      <c r="N129" s="42"/>
      <c r="O129" s="1"/>
      <c r="P129" s="1"/>
      <c r="Q129" s="1"/>
      <c r="R129" s="1"/>
      <c r="S129" s="124"/>
      <c r="T129" s="122"/>
      <c r="U129" s="49"/>
      <c r="V129" s="96"/>
      <c r="W129" s="51"/>
      <c r="X129" s="49"/>
      <c r="Y129" s="51"/>
      <c r="Z129" s="25"/>
      <c r="AA129" s="25"/>
      <c r="AB129" s="25"/>
      <c r="AC129" s="25"/>
      <c r="AD129" s="25"/>
      <c r="AE129" s="25"/>
      <c r="AF129" s="25"/>
      <c r="AG129" s="25"/>
      <c r="AH129" s="25"/>
      <c r="AI129" s="25"/>
      <c r="AJ129" s="18"/>
      <c r="AK129" s="1"/>
      <c r="AL129" s="1"/>
      <c r="AM129" s="1"/>
      <c r="AN129" s="1"/>
      <c r="AO129" s="10"/>
    </row>
    <row r="130" spans="2:41" x14ac:dyDescent="0.25">
      <c r="B130" s="1"/>
      <c r="C130" s="10"/>
      <c r="D130" s="28"/>
      <c r="E130" s="28"/>
      <c r="F130" s="1"/>
      <c r="G130" s="22"/>
      <c r="H130" s="44"/>
      <c r="I130" s="42"/>
      <c r="J130" s="25"/>
      <c r="K130" s="18"/>
      <c r="L130" s="1"/>
      <c r="M130" s="43"/>
      <c r="N130" s="42"/>
      <c r="O130" s="1"/>
      <c r="P130" s="1"/>
      <c r="Q130" s="1"/>
      <c r="R130" s="1"/>
      <c r="S130" s="124"/>
      <c r="T130" s="122"/>
      <c r="U130" s="49"/>
      <c r="V130" s="96"/>
      <c r="W130" s="51"/>
      <c r="X130" s="49"/>
      <c r="Y130" s="51"/>
      <c r="Z130" s="25"/>
      <c r="AA130" s="25"/>
      <c r="AB130" s="25"/>
      <c r="AC130" s="25"/>
      <c r="AD130" s="25"/>
      <c r="AE130" s="25"/>
      <c r="AF130" s="25"/>
      <c r="AG130" s="25"/>
      <c r="AH130" s="25"/>
      <c r="AI130" s="25"/>
      <c r="AJ130" s="18"/>
      <c r="AK130" s="1"/>
      <c r="AL130" s="1"/>
      <c r="AM130" s="1"/>
      <c r="AN130" s="1"/>
      <c r="AO130" s="10"/>
    </row>
    <row r="131" spans="2:41" x14ac:dyDescent="0.25">
      <c r="B131" s="1"/>
      <c r="C131" s="10"/>
      <c r="D131" s="28"/>
      <c r="E131" s="28"/>
      <c r="F131" s="1"/>
      <c r="G131" s="22"/>
      <c r="H131" s="44"/>
      <c r="I131" s="42"/>
      <c r="J131" s="25"/>
      <c r="K131" s="18"/>
      <c r="L131" s="1"/>
      <c r="M131" s="43"/>
      <c r="N131" s="42"/>
      <c r="O131" s="1"/>
      <c r="P131" s="1"/>
      <c r="Q131" s="1"/>
      <c r="R131" s="1"/>
      <c r="S131" s="124"/>
      <c r="T131" s="122"/>
      <c r="U131" s="49"/>
      <c r="V131" s="96"/>
      <c r="W131" s="51"/>
      <c r="X131" s="49"/>
      <c r="Y131" s="51"/>
      <c r="Z131" s="25"/>
      <c r="AA131" s="25"/>
      <c r="AB131" s="25"/>
      <c r="AC131" s="25"/>
      <c r="AD131" s="25"/>
      <c r="AE131" s="25"/>
      <c r="AF131" s="25"/>
      <c r="AG131" s="25"/>
      <c r="AH131" s="25"/>
      <c r="AI131" s="25"/>
      <c r="AJ131" s="18"/>
      <c r="AK131" s="1"/>
      <c r="AL131" s="1"/>
      <c r="AM131" s="1"/>
      <c r="AN131" s="1"/>
      <c r="AO131" s="10"/>
    </row>
    <row r="132" spans="2:41" x14ac:dyDescent="0.25">
      <c r="B132" s="1"/>
      <c r="C132" s="10"/>
      <c r="D132" s="28"/>
      <c r="E132" s="28"/>
      <c r="F132" s="1"/>
      <c r="G132" s="22"/>
      <c r="H132" s="44"/>
      <c r="I132" s="42"/>
      <c r="J132" s="25"/>
      <c r="K132" s="18"/>
      <c r="L132" s="1"/>
      <c r="M132" s="43"/>
      <c r="N132" s="42"/>
      <c r="O132" s="1"/>
      <c r="P132" s="1"/>
      <c r="Q132" s="1"/>
      <c r="R132" s="1"/>
      <c r="S132" s="124"/>
      <c r="T132" s="122"/>
      <c r="U132" s="49"/>
      <c r="V132" s="96"/>
      <c r="W132" s="51"/>
      <c r="X132" s="49"/>
      <c r="Y132" s="51"/>
      <c r="Z132" s="25"/>
      <c r="AA132" s="25"/>
      <c r="AB132" s="25"/>
      <c r="AC132" s="25"/>
      <c r="AD132" s="25"/>
      <c r="AE132" s="25"/>
      <c r="AF132" s="25"/>
      <c r="AG132" s="25"/>
      <c r="AH132" s="25"/>
      <c r="AI132" s="25"/>
      <c r="AJ132" s="18"/>
      <c r="AK132" s="1"/>
      <c r="AL132" s="1"/>
      <c r="AM132" s="1"/>
      <c r="AN132" s="1"/>
      <c r="AO132" s="10"/>
    </row>
    <row r="133" spans="2:41" x14ac:dyDescent="0.25">
      <c r="B133" s="1"/>
      <c r="C133" s="10"/>
      <c r="D133" s="28"/>
      <c r="E133" s="28"/>
      <c r="F133" s="1"/>
      <c r="G133" s="22"/>
      <c r="H133" s="44"/>
      <c r="I133" s="42"/>
      <c r="J133" s="25"/>
      <c r="K133" s="18"/>
      <c r="L133" s="1"/>
      <c r="M133" s="43"/>
      <c r="N133" s="42"/>
      <c r="O133" s="1"/>
      <c r="P133" s="1"/>
      <c r="Q133" s="1"/>
      <c r="R133" s="1"/>
      <c r="S133" s="124"/>
      <c r="T133" s="122"/>
      <c r="U133" s="49"/>
      <c r="V133" s="96"/>
      <c r="W133" s="51"/>
      <c r="X133" s="49"/>
      <c r="Y133" s="51"/>
      <c r="Z133" s="25"/>
      <c r="AA133" s="25"/>
      <c r="AB133" s="25"/>
      <c r="AC133" s="25"/>
      <c r="AD133" s="25"/>
      <c r="AE133" s="25"/>
      <c r="AF133" s="25"/>
      <c r="AG133" s="25"/>
      <c r="AH133" s="25"/>
      <c r="AI133" s="25"/>
      <c r="AJ133" s="18"/>
      <c r="AK133" s="1"/>
      <c r="AL133" s="1"/>
      <c r="AM133" s="1"/>
      <c r="AN133" s="1"/>
      <c r="AO133" s="10"/>
    </row>
    <row r="134" spans="2:41" x14ac:dyDescent="0.25">
      <c r="B134" s="1"/>
      <c r="C134" s="10"/>
      <c r="D134" s="28"/>
      <c r="E134" s="28"/>
      <c r="F134" s="1"/>
      <c r="G134" s="22"/>
      <c r="H134" s="44"/>
      <c r="I134" s="42"/>
      <c r="J134" s="25"/>
      <c r="K134" s="18"/>
      <c r="L134" s="1"/>
      <c r="M134" s="43"/>
      <c r="N134" s="42"/>
      <c r="O134" s="1"/>
      <c r="P134" s="1"/>
      <c r="Q134" s="1"/>
      <c r="R134" s="1"/>
      <c r="S134" s="124"/>
      <c r="T134" s="122"/>
      <c r="U134" s="49"/>
      <c r="V134" s="96"/>
      <c r="W134" s="51"/>
      <c r="X134" s="49"/>
      <c r="Y134" s="51"/>
      <c r="Z134" s="25"/>
      <c r="AA134" s="25"/>
      <c r="AB134" s="25"/>
      <c r="AC134" s="25"/>
      <c r="AD134" s="25"/>
      <c r="AE134" s="25"/>
      <c r="AF134" s="25"/>
      <c r="AG134" s="25"/>
      <c r="AH134" s="25"/>
      <c r="AI134" s="25"/>
      <c r="AJ134" s="18"/>
      <c r="AK134" s="1"/>
      <c r="AL134" s="1"/>
      <c r="AM134" s="1"/>
      <c r="AN134" s="1"/>
      <c r="AO134" s="10"/>
    </row>
    <row r="135" spans="2:41" x14ac:dyDescent="0.25">
      <c r="B135" s="1"/>
      <c r="C135" s="10"/>
      <c r="D135" s="28"/>
      <c r="E135" s="28"/>
      <c r="F135" s="1"/>
      <c r="G135" s="22"/>
      <c r="H135" s="44"/>
      <c r="I135" s="42"/>
      <c r="J135" s="25"/>
      <c r="K135" s="18"/>
      <c r="L135" s="1"/>
      <c r="M135" s="43"/>
      <c r="N135" s="42"/>
      <c r="O135" s="1"/>
      <c r="P135" s="1"/>
      <c r="Q135" s="1"/>
      <c r="R135" s="1"/>
      <c r="S135" s="124"/>
      <c r="T135" s="122"/>
      <c r="U135" s="49"/>
      <c r="V135" s="96"/>
      <c r="W135" s="51"/>
      <c r="X135" s="49"/>
      <c r="Y135" s="51"/>
      <c r="Z135" s="25"/>
      <c r="AA135" s="25"/>
      <c r="AB135" s="25"/>
      <c r="AC135" s="25"/>
      <c r="AD135" s="25"/>
      <c r="AE135" s="25"/>
      <c r="AF135" s="25"/>
      <c r="AG135" s="25"/>
      <c r="AH135" s="25"/>
      <c r="AI135" s="25"/>
      <c r="AJ135" s="18"/>
      <c r="AK135" s="1"/>
      <c r="AL135" s="1"/>
      <c r="AM135" s="1"/>
      <c r="AN135" s="1"/>
      <c r="AO135" s="10"/>
    </row>
    <row r="136" spans="2:41" x14ac:dyDescent="0.25">
      <c r="B136" s="1"/>
      <c r="C136" s="10"/>
      <c r="D136" s="28"/>
      <c r="E136" s="28"/>
      <c r="F136" s="1"/>
      <c r="G136" s="22"/>
      <c r="H136" s="44"/>
      <c r="I136" s="42"/>
      <c r="J136" s="25"/>
      <c r="K136" s="18"/>
      <c r="L136" s="1"/>
      <c r="M136" s="43"/>
      <c r="N136" s="42"/>
      <c r="O136" s="1"/>
      <c r="P136" s="1"/>
      <c r="Q136" s="1"/>
      <c r="R136" s="1"/>
      <c r="S136" s="124"/>
      <c r="T136" s="122"/>
      <c r="U136" s="49"/>
      <c r="V136" s="96"/>
      <c r="W136" s="51"/>
      <c r="X136" s="49"/>
      <c r="Y136" s="51"/>
      <c r="Z136" s="25"/>
      <c r="AA136" s="25"/>
      <c r="AB136" s="25"/>
      <c r="AC136" s="25"/>
      <c r="AD136" s="25"/>
      <c r="AE136" s="25"/>
      <c r="AF136" s="25"/>
      <c r="AG136" s="25"/>
      <c r="AH136" s="25"/>
      <c r="AI136" s="25"/>
      <c r="AJ136" s="18"/>
      <c r="AK136" s="1"/>
      <c r="AL136" s="1"/>
      <c r="AM136" s="1"/>
      <c r="AN136" s="1"/>
      <c r="AO136" s="10"/>
    </row>
    <row r="137" spans="2:41" x14ac:dyDescent="0.25">
      <c r="B137" s="1"/>
      <c r="C137" s="10"/>
      <c r="D137" s="28"/>
      <c r="E137" s="28"/>
      <c r="F137" s="1"/>
      <c r="G137" s="22"/>
      <c r="H137" s="44"/>
      <c r="I137" s="42"/>
      <c r="J137" s="25"/>
      <c r="K137" s="18"/>
      <c r="L137" s="1"/>
      <c r="M137" s="43"/>
      <c r="N137" s="42"/>
      <c r="O137" s="1"/>
      <c r="P137" s="1"/>
      <c r="Q137" s="1"/>
      <c r="R137" s="1"/>
      <c r="S137" s="124"/>
      <c r="T137" s="122"/>
      <c r="U137" s="49"/>
      <c r="V137" s="96"/>
      <c r="W137" s="51"/>
      <c r="X137" s="49"/>
      <c r="Y137" s="51"/>
      <c r="Z137" s="25"/>
      <c r="AA137" s="25"/>
      <c r="AB137" s="25"/>
      <c r="AC137" s="25"/>
      <c r="AD137" s="25"/>
      <c r="AE137" s="25"/>
      <c r="AF137" s="25"/>
      <c r="AG137" s="25"/>
      <c r="AH137" s="25"/>
      <c r="AI137" s="25"/>
      <c r="AJ137" s="18"/>
      <c r="AK137" s="1"/>
      <c r="AL137" s="1"/>
      <c r="AM137" s="1"/>
      <c r="AN137" s="1"/>
      <c r="AO137" s="10"/>
    </row>
    <row r="138" spans="2:41" x14ac:dyDescent="0.25">
      <c r="B138" s="1"/>
      <c r="C138" s="10"/>
      <c r="D138" s="28"/>
      <c r="E138" s="28"/>
      <c r="F138" s="1"/>
      <c r="G138" s="22"/>
      <c r="H138" s="44"/>
      <c r="I138" s="42"/>
      <c r="J138" s="25"/>
      <c r="K138" s="18"/>
      <c r="L138" s="1"/>
      <c r="M138" s="43"/>
      <c r="N138" s="42"/>
      <c r="O138" s="1"/>
      <c r="P138" s="1"/>
      <c r="Q138" s="1"/>
      <c r="R138" s="1"/>
      <c r="S138" s="124"/>
      <c r="T138" s="122"/>
      <c r="U138" s="49"/>
      <c r="V138" s="96"/>
      <c r="W138" s="51"/>
      <c r="X138" s="49"/>
      <c r="Y138" s="51"/>
      <c r="Z138" s="25"/>
      <c r="AA138" s="25"/>
      <c r="AB138" s="25"/>
      <c r="AC138" s="25"/>
      <c r="AD138" s="25"/>
      <c r="AE138" s="25"/>
      <c r="AF138" s="25"/>
      <c r="AG138" s="25"/>
      <c r="AH138" s="25"/>
      <c r="AI138" s="25"/>
      <c r="AJ138" s="18"/>
      <c r="AK138" s="1"/>
      <c r="AL138" s="1"/>
      <c r="AM138" s="1"/>
      <c r="AN138" s="1"/>
      <c r="AO138" s="10"/>
    </row>
    <row r="139" spans="2:41" x14ac:dyDescent="0.25">
      <c r="B139" s="1"/>
      <c r="C139" s="10"/>
      <c r="D139" s="28"/>
      <c r="E139" s="28"/>
      <c r="F139" s="1"/>
      <c r="G139" s="22"/>
      <c r="H139" s="44"/>
      <c r="I139" s="42"/>
      <c r="J139" s="25"/>
      <c r="K139" s="18"/>
      <c r="L139" s="1"/>
      <c r="M139" s="43"/>
      <c r="N139" s="42"/>
      <c r="O139" s="1"/>
      <c r="P139" s="1"/>
      <c r="Q139" s="1"/>
      <c r="R139" s="1"/>
      <c r="S139" s="124"/>
      <c r="T139" s="122"/>
      <c r="U139" s="49"/>
      <c r="V139" s="96"/>
      <c r="W139" s="51"/>
      <c r="X139" s="49"/>
      <c r="Y139" s="51"/>
      <c r="Z139" s="25"/>
      <c r="AA139" s="25"/>
      <c r="AB139" s="25"/>
      <c r="AC139" s="25"/>
      <c r="AD139" s="25"/>
      <c r="AE139" s="25"/>
      <c r="AF139" s="25"/>
      <c r="AG139" s="25"/>
      <c r="AH139" s="25"/>
      <c r="AI139" s="25"/>
      <c r="AJ139" s="18"/>
      <c r="AK139" s="1"/>
      <c r="AL139" s="1"/>
      <c r="AM139" s="1"/>
      <c r="AN139" s="1"/>
      <c r="AO139" s="10"/>
    </row>
    <row r="140" spans="2:41" x14ac:dyDescent="0.25">
      <c r="B140" s="1"/>
      <c r="C140" s="10"/>
      <c r="D140" s="28"/>
      <c r="E140" s="28"/>
      <c r="F140" s="1"/>
      <c r="G140" s="22"/>
      <c r="H140" s="44"/>
      <c r="I140" s="42"/>
      <c r="J140" s="25"/>
      <c r="K140" s="18"/>
      <c r="L140" s="1"/>
      <c r="M140" s="43"/>
      <c r="N140" s="42"/>
      <c r="O140" s="1"/>
      <c r="P140" s="1"/>
      <c r="Q140" s="1"/>
      <c r="R140" s="1"/>
      <c r="S140" s="124"/>
      <c r="T140" s="122"/>
      <c r="U140" s="49"/>
      <c r="V140" s="96"/>
      <c r="W140" s="51"/>
      <c r="X140" s="49"/>
      <c r="Y140" s="51"/>
      <c r="Z140" s="25"/>
      <c r="AA140" s="25"/>
      <c r="AB140" s="25"/>
      <c r="AC140" s="25"/>
      <c r="AD140" s="25"/>
      <c r="AE140" s="25"/>
      <c r="AF140" s="25"/>
      <c r="AG140" s="25"/>
      <c r="AH140" s="25"/>
      <c r="AI140" s="25"/>
      <c r="AJ140" s="18"/>
      <c r="AK140" s="1"/>
      <c r="AL140" s="1"/>
      <c r="AM140" s="1"/>
      <c r="AN140" s="1"/>
      <c r="AO140" s="10"/>
    </row>
    <row r="141" spans="2:41" x14ac:dyDescent="0.25">
      <c r="B141" s="1"/>
      <c r="C141" s="10"/>
      <c r="D141" s="28"/>
      <c r="E141" s="28"/>
      <c r="F141" s="1"/>
      <c r="G141" s="22"/>
      <c r="H141" s="44"/>
      <c r="I141" s="42"/>
      <c r="J141" s="25"/>
      <c r="K141" s="18"/>
      <c r="L141" s="1"/>
      <c r="M141" s="43"/>
      <c r="N141" s="42"/>
      <c r="O141" s="1"/>
      <c r="P141" s="1"/>
      <c r="Q141" s="1"/>
      <c r="R141" s="1"/>
      <c r="S141" s="124"/>
      <c r="T141" s="122"/>
      <c r="U141" s="49"/>
      <c r="V141" s="96"/>
      <c r="W141" s="51"/>
      <c r="X141" s="49"/>
      <c r="Y141" s="51"/>
      <c r="Z141" s="25"/>
      <c r="AA141" s="25"/>
      <c r="AB141" s="25"/>
      <c r="AC141" s="25"/>
      <c r="AD141" s="25"/>
      <c r="AE141" s="25"/>
      <c r="AF141" s="25"/>
      <c r="AG141" s="25"/>
      <c r="AH141" s="25"/>
      <c r="AI141" s="25"/>
      <c r="AJ141" s="18"/>
      <c r="AK141" s="1"/>
      <c r="AL141" s="1"/>
      <c r="AM141" s="1"/>
      <c r="AN141" s="1"/>
      <c r="AO141" s="10"/>
    </row>
    <row r="142" spans="2:41" x14ac:dyDescent="0.25">
      <c r="B142" s="1"/>
      <c r="C142" s="10"/>
      <c r="D142" s="28"/>
      <c r="E142" s="28"/>
      <c r="F142" s="1"/>
      <c r="G142" s="22"/>
      <c r="H142" s="44"/>
      <c r="I142" s="42"/>
      <c r="J142" s="25"/>
      <c r="K142" s="18"/>
      <c r="L142" s="1"/>
      <c r="M142" s="43"/>
      <c r="N142" s="42"/>
      <c r="O142" s="1"/>
      <c r="P142" s="1"/>
      <c r="Q142" s="1"/>
      <c r="R142" s="1"/>
      <c r="S142" s="124"/>
      <c r="T142" s="122"/>
      <c r="U142" s="49"/>
      <c r="V142" s="96"/>
      <c r="W142" s="51"/>
      <c r="X142" s="49"/>
      <c r="Y142" s="51"/>
      <c r="Z142" s="25"/>
      <c r="AA142" s="25"/>
      <c r="AB142" s="25"/>
      <c r="AC142" s="25"/>
      <c r="AD142" s="25"/>
      <c r="AE142" s="25"/>
      <c r="AF142" s="25"/>
      <c r="AG142" s="25"/>
      <c r="AH142" s="25"/>
      <c r="AI142" s="25"/>
      <c r="AJ142" s="18"/>
      <c r="AK142" s="1"/>
      <c r="AL142" s="1"/>
      <c r="AM142" s="1"/>
      <c r="AN142" s="1"/>
      <c r="AO142" s="10"/>
    </row>
    <row r="143" spans="2:41" x14ac:dyDescent="0.25">
      <c r="B143" s="1"/>
      <c r="C143" s="10"/>
      <c r="D143" s="28"/>
      <c r="E143" s="28"/>
      <c r="F143" s="1"/>
      <c r="G143" s="22"/>
      <c r="H143" s="44"/>
      <c r="I143" s="42"/>
      <c r="J143" s="25"/>
      <c r="K143" s="18"/>
      <c r="L143" s="1"/>
      <c r="M143" s="43"/>
      <c r="N143" s="42"/>
      <c r="O143" s="1"/>
      <c r="P143" s="1"/>
      <c r="Q143" s="1"/>
      <c r="R143" s="1"/>
      <c r="S143" s="124"/>
      <c r="T143" s="122"/>
      <c r="U143" s="49"/>
      <c r="V143" s="96"/>
      <c r="W143" s="51"/>
      <c r="X143" s="49"/>
      <c r="Y143" s="51"/>
      <c r="Z143" s="25"/>
      <c r="AA143" s="25"/>
      <c r="AB143" s="25"/>
      <c r="AC143" s="25"/>
      <c r="AD143" s="25"/>
      <c r="AE143" s="25"/>
      <c r="AF143" s="25"/>
      <c r="AG143" s="25"/>
      <c r="AH143" s="25"/>
      <c r="AI143" s="25"/>
      <c r="AJ143" s="18"/>
      <c r="AK143" s="1"/>
      <c r="AL143" s="1"/>
      <c r="AM143" s="1"/>
      <c r="AN143" s="1"/>
      <c r="AO143" s="10"/>
    </row>
    <row r="144" spans="2:41" x14ac:dyDescent="0.25">
      <c r="B144" s="1"/>
      <c r="C144" s="10"/>
      <c r="D144" s="28"/>
      <c r="E144" s="28"/>
      <c r="F144" s="1"/>
      <c r="G144" s="22"/>
      <c r="H144" s="44"/>
      <c r="I144" s="42"/>
      <c r="J144" s="25"/>
      <c r="K144" s="18"/>
      <c r="L144" s="1"/>
      <c r="M144" s="43"/>
      <c r="N144" s="42"/>
      <c r="O144" s="1"/>
      <c r="P144" s="1"/>
      <c r="Q144" s="1"/>
      <c r="R144" s="1"/>
      <c r="S144" s="124"/>
      <c r="T144" s="122"/>
      <c r="U144" s="49"/>
      <c r="V144" s="96"/>
      <c r="W144" s="51"/>
      <c r="X144" s="49"/>
      <c r="Y144" s="51"/>
      <c r="Z144" s="25"/>
      <c r="AA144" s="25"/>
      <c r="AB144" s="25"/>
      <c r="AC144" s="25"/>
      <c r="AD144" s="25"/>
      <c r="AE144" s="25"/>
      <c r="AF144" s="25"/>
      <c r="AG144" s="25"/>
      <c r="AH144" s="25"/>
      <c r="AI144" s="25"/>
      <c r="AJ144" s="18"/>
      <c r="AK144" s="1"/>
      <c r="AL144" s="1"/>
      <c r="AM144" s="1"/>
      <c r="AN144" s="1"/>
      <c r="AO144" s="10"/>
    </row>
    <row r="145" spans="2:41" x14ac:dyDescent="0.25">
      <c r="B145" s="1"/>
      <c r="C145" s="10"/>
      <c r="D145" s="28"/>
      <c r="E145" s="28"/>
      <c r="F145" s="1"/>
      <c r="G145" s="22"/>
      <c r="H145" s="44"/>
      <c r="I145" s="42"/>
      <c r="J145" s="25"/>
      <c r="K145" s="18"/>
      <c r="L145" s="1"/>
      <c r="M145" s="43"/>
      <c r="N145" s="42"/>
      <c r="O145" s="1"/>
      <c r="P145" s="1"/>
      <c r="Q145" s="1"/>
      <c r="R145" s="1"/>
      <c r="S145" s="124"/>
      <c r="T145" s="122"/>
      <c r="U145" s="49"/>
      <c r="V145" s="96"/>
      <c r="W145" s="51"/>
      <c r="X145" s="49"/>
      <c r="Y145" s="51"/>
      <c r="Z145" s="25"/>
      <c r="AA145" s="25"/>
      <c r="AB145" s="25"/>
      <c r="AC145" s="25"/>
      <c r="AD145" s="25"/>
      <c r="AE145" s="25"/>
      <c r="AF145" s="25"/>
      <c r="AG145" s="25"/>
      <c r="AH145" s="25"/>
      <c r="AI145" s="25"/>
      <c r="AJ145" s="18"/>
      <c r="AK145" s="1"/>
      <c r="AL145" s="1"/>
      <c r="AM145" s="1"/>
      <c r="AN145" s="1"/>
      <c r="AO145" s="10"/>
    </row>
    <row r="146" spans="2:41" x14ac:dyDescent="0.25">
      <c r="B146" s="1"/>
      <c r="C146" s="10"/>
      <c r="D146" s="28"/>
      <c r="E146" s="28"/>
      <c r="F146" s="1"/>
      <c r="G146" s="22"/>
      <c r="H146" s="44"/>
      <c r="I146" s="42"/>
      <c r="J146" s="25"/>
      <c r="K146" s="18"/>
      <c r="L146" s="1"/>
      <c r="M146" s="43"/>
      <c r="N146" s="42"/>
      <c r="O146" s="1"/>
      <c r="P146" s="1"/>
      <c r="Q146" s="1"/>
      <c r="R146" s="1"/>
      <c r="S146" s="124"/>
      <c r="T146" s="122"/>
      <c r="U146" s="49"/>
      <c r="V146" s="96"/>
      <c r="W146" s="51"/>
      <c r="X146" s="49"/>
      <c r="Y146" s="51"/>
      <c r="Z146" s="25"/>
      <c r="AA146" s="25"/>
      <c r="AB146" s="25"/>
      <c r="AC146" s="25"/>
      <c r="AD146" s="25"/>
      <c r="AE146" s="25"/>
      <c r="AF146" s="25"/>
      <c r="AG146" s="25"/>
      <c r="AH146" s="25"/>
      <c r="AI146" s="25"/>
      <c r="AJ146" s="18"/>
      <c r="AK146" s="1"/>
      <c r="AL146" s="1"/>
      <c r="AM146" s="1"/>
      <c r="AN146" s="1"/>
      <c r="AO146" s="10"/>
    </row>
    <row r="147" spans="2:41" x14ac:dyDescent="0.25">
      <c r="B147" s="1"/>
      <c r="C147" s="10"/>
      <c r="D147" s="28"/>
      <c r="E147" s="28"/>
      <c r="F147" s="1"/>
      <c r="G147" s="22"/>
      <c r="H147" s="44"/>
      <c r="I147" s="42"/>
      <c r="J147" s="25"/>
      <c r="K147" s="18"/>
      <c r="L147" s="1"/>
      <c r="M147" s="43"/>
      <c r="N147" s="42"/>
      <c r="O147" s="1"/>
      <c r="P147" s="1"/>
      <c r="Q147" s="1"/>
      <c r="R147" s="1"/>
      <c r="S147" s="124"/>
      <c r="T147" s="122"/>
      <c r="U147" s="49"/>
      <c r="V147" s="96"/>
      <c r="W147" s="51"/>
      <c r="X147" s="49"/>
      <c r="Y147" s="51"/>
      <c r="Z147" s="25"/>
      <c r="AA147" s="25"/>
      <c r="AB147" s="25"/>
      <c r="AC147" s="25"/>
      <c r="AD147" s="25"/>
      <c r="AE147" s="25"/>
      <c r="AF147" s="25"/>
      <c r="AG147" s="25"/>
      <c r="AH147" s="25"/>
      <c r="AI147" s="25"/>
      <c r="AJ147" s="18"/>
      <c r="AK147" s="1"/>
      <c r="AL147" s="1"/>
      <c r="AM147" s="1"/>
      <c r="AN147" s="1"/>
      <c r="AO147" s="10"/>
    </row>
    <row r="148" spans="2:41" x14ac:dyDescent="0.25">
      <c r="B148" s="1"/>
      <c r="C148" s="10"/>
      <c r="D148" s="28"/>
      <c r="E148" s="28"/>
      <c r="F148" s="1"/>
      <c r="G148" s="22"/>
      <c r="H148" s="44"/>
      <c r="I148" s="42"/>
      <c r="J148" s="25"/>
      <c r="K148" s="18"/>
      <c r="L148" s="1"/>
      <c r="M148" s="43"/>
      <c r="N148" s="42"/>
      <c r="O148" s="1"/>
      <c r="P148" s="1"/>
      <c r="Q148" s="1"/>
      <c r="R148" s="1"/>
      <c r="S148" s="124"/>
      <c r="T148" s="122"/>
      <c r="U148" s="49"/>
      <c r="V148" s="96"/>
      <c r="W148" s="51"/>
      <c r="X148" s="49"/>
      <c r="Y148" s="51"/>
      <c r="Z148" s="25"/>
      <c r="AA148" s="25"/>
      <c r="AB148" s="25"/>
      <c r="AC148" s="25"/>
      <c r="AD148" s="25"/>
      <c r="AE148" s="25"/>
      <c r="AF148" s="25"/>
      <c r="AG148" s="25"/>
      <c r="AH148" s="25"/>
      <c r="AI148" s="25"/>
      <c r="AJ148" s="18"/>
      <c r="AK148" s="1"/>
      <c r="AL148" s="1"/>
      <c r="AM148" s="1"/>
      <c r="AN148" s="1"/>
      <c r="AO148" s="10"/>
    </row>
    <row r="149" spans="2:41" x14ac:dyDescent="0.25">
      <c r="B149" s="1"/>
      <c r="C149" s="10"/>
      <c r="D149" s="28"/>
      <c r="E149" s="28"/>
      <c r="F149" s="1"/>
      <c r="G149" s="22"/>
      <c r="H149" s="44"/>
      <c r="I149" s="42"/>
      <c r="J149" s="25"/>
      <c r="K149" s="18"/>
      <c r="L149" s="1"/>
      <c r="M149" s="43"/>
      <c r="N149" s="42"/>
      <c r="O149" s="1"/>
      <c r="P149" s="1"/>
      <c r="Q149" s="1"/>
      <c r="R149" s="1"/>
      <c r="S149" s="124"/>
      <c r="T149" s="122"/>
      <c r="U149" s="49"/>
      <c r="V149" s="96"/>
      <c r="W149" s="51"/>
      <c r="X149" s="49"/>
      <c r="Y149" s="51"/>
      <c r="Z149" s="25"/>
      <c r="AA149" s="25"/>
      <c r="AB149" s="25"/>
      <c r="AC149" s="25"/>
      <c r="AD149" s="25"/>
      <c r="AE149" s="25"/>
      <c r="AF149" s="25"/>
      <c r="AG149" s="25"/>
      <c r="AH149" s="25"/>
      <c r="AI149" s="25"/>
      <c r="AJ149" s="18"/>
      <c r="AK149" s="1"/>
      <c r="AL149" s="1"/>
      <c r="AM149" s="1"/>
      <c r="AN149" s="1"/>
      <c r="AO149" s="10"/>
    </row>
    <row r="150" spans="2:41" x14ac:dyDescent="0.25">
      <c r="B150" s="1"/>
      <c r="C150" s="10"/>
      <c r="D150" s="28"/>
      <c r="E150" s="28"/>
      <c r="F150" s="1"/>
      <c r="G150" s="22"/>
      <c r="H150" s="44"/>
      <c r="I150" s="42"/>
      <c r="J150" s="25"/>
      <c r="K150" s="18"/>
      <c r="L150" s="1"/>
      <c r="M150" s="43"/>
      <c r="N150" s="42"/>
      <c r="O150" s="1"/>
      <c r="P150" s="1"/>
      <c r="Q150" s="1"/>
      <c r="R150" s="1"/>
      <c r="S150" s="124"/>
      <c r="T150" s="122"/>
      <c r="U150" s="49"/>
      <c r="V150" s="96"/>
      <c r="W150" s="51"/>
      <c r="X150" s="49"/>
      <c r="Y150" s="51"/>
      <c r="Z150" s="25"/>
      <c r="AA150" s="25"/>
      <c r="AB150" s="25"/>
      <c r="AC150" s="25"/>
      <c r="AD150" s="25"/>
      <c r="AE150" s="25"/>
      <c r="AF150" s="25"/>
      <c r="AG150" s="25"/>
      <c r="AH150" s="25"/>
      <c r="AI150" s="25"/>
      <c r="AJ150" s="18"/>
      <c r="AK150" s="1"/>
      <c r="AL150" s="1"/>
      <c r="AM150" s="1"/>
      <c r="AN150" s="1"/>
      <c r="AO150" s="10"/>
    </row>
    <row r="151" spans="2:41" x14ac:dyDescent="0.25">
      <c r="B151" s="1"/>
      <c r="C151" s="10"/>
      <c r="D151" s="28"/>
      <c r="E151" s="28"/>
      <c r="F151" s="1"/>
      <c r="G151" s="22"/>
      <c r="H151" s="44"/>
      <c r="I151" s="42"/>
      <c r="J151" s="25"/>
      <c r="K151" s="18"/>
      <c r="L151" s="1"/>
      <c r="M151" s="43"/>
      <c r="N151" s="42"/>
      <c r="O151" s="1"/>
      <c r="P151" s="1"/>
      <c r="Q151" s="1"/>
      <c r="R151" s="1"/>
      <c r="S151" s="124"/>
      <c r="T151" s="122"/>
      <c r="U151" s="49"/>
      <c r="V151" s="96"/>
      <c r="W151" s="51"/>
      <c r="X151" s="49"/>
      <c r="Y151" s="51"/>
      <c r="Z151" s="25"/>
      <c r="AA151" s="25"/>
      <c r="AB151" s="25"/>
      <c r="AC151" s="25"/>
      <c r="AD151" s="25"/>
      <c r="AE151" s="25"/>
      <c r="AF151" s="25"/>
      <c r="AG151" s="25"/>
      <c r="AH151" s="25"/>
      <c r="AI151" s="25"/>
      <c r="AJ151" s="18"/>
      <c r="AK151" s="1"/>
      <c r="AL151" s="1"/>
      <c r="AM151" s="1"/>
      <c r="AN151" s="1"/>
      <c r="AO151" s="10"/>
    </row>
    <row r="152" spans="2:41" x14ac:dyDescent="0.25">
      <c r="B152" s="1"/>
      <c r="C152" s="10"/>
      <c r="D152" s="28"/>
      <c r="E152" s="28"/>
      <c r="F152" s="1"/>
      <c r="G152" s="22"/>
      <c r="H152" s="44"/>
      <c r="I152" s="42"/>
      <c r="J152" s="25"/>
      <c r="K152" s="18"/>
      <c r="L152" s="1"/>
      <c r="M152" s="43"/>
      <c r="N152" s="42"/>
      <c r="O152" s="1"/>
      <c r="P152" s="1"/>
      <c r="Q152" s="1"/>
      <c r="R152" s="1"/>
      <c r="S152" s="124"/>
      <c r="T152" s="122"/>
      <c r="U152" s="49"/>
      <c r="V152" s="96"/>
      <c r="W152" s="51"/>
      <c r="X152" s="49"/>
      <c r="Y152" s="51"/>
      <c r="Z152" s="25"/>
      <c r="AA152" s="25"/>
      <c r="AB152" s="25"/>
      <c r="AC152" s="25"/>
      <c r="AD152" s="25"/>
      <c r="AE152" s="25"/>
      <c r="AF152" s="25"/>
      <c r="AG152" s="25"/>
      <c r="AH152" s="25"/>
      <c r="AI152" s="25"/>
      <c r="AJ152" s="18"/>
      <c r="AK152" s="1"/>
      <c r="AL152" s="1"/>
      <c r="AM152" s="1"/>
      <c r="AN152" s="1"/>
      <c r="AO152" s="10"/>
    </row>
    <row r="153" spans="2:41" x14ac:dyDescent="0.25">
      <c r="B153" s="1"/>
      <c r="C153" s="10"/>
      <c r="D153" s="28"/>
      <c r="E153" s="28"/>
      <c r="F153" s="1"/>
      <c r="G153" s="22"/>
      <c r="H153" s="44"/>
      <c r="I153" s="42"/>
      <c r="J153" s="25"/>
      <c r="K153" s="18"/>
      <c r="L153" s="1"/>
      <c r="M153" s="43"/>
      <c r="N153" s="42"/>
      <c r="O153" s="1"/>
      <c r="P153" s="1"/>
      <c r="Q153" s="1"/>
      <c r="R153" s="1"/>
      <c r="S153" s="124"/>
      <c r="T153" s="122"/>
      <c r="U153" s="49"/>
      <c r="V153" s="96"/>
      <c r="W153" s="51"/>
      <c r="X153" s="49"/>
      <c r="Y153" s="51"/>
      <c r="Z153" s="25"/>
      <c r="AA153" s="25"/>
      <c r="AB153" s="25"/>
      <c r="AC153" s="25"/>
      <c r="AD153" s="25"/>
      <c r="AE153" s="25"/>
      <c r="AF153" s="25"/>
      <c r="AG153" s="25"/>
      <c r="AH153" s="25"/>
      <c r="AI153" s="25"/>
      <c r="AJ153" s="18"/>
      <c r="AK153" s="1"/>
      <c r="AL153" s="1"/>
      <c r="AM153" s="1"/>
      <c r="AN153" s="1"/>
      <c r="AO153" s="10"/>
    </row>
    <row r="154" spans="2:41" x14ac:dyDescent="0.25">
      <c r="B154" s="1"/>
      <c r="C154" s="10"/>
      <c r="D154" s="28"/>
      <c r="E154" s="28"/>
      <c r="F154" s="1"/>
      <c r="G154" s="22"/>
      <c r="H154" s="44"/>
      <c r="I154" s="42"/>
      <c r="J154" s="25"/>
      <c r="K154" s="18"/>
      <c r="L154" s="1"/>
      <c r="M154" s="43"/>
      <c r="N154" s="42"/>
      <c r="O154" s="1"/>
      <c r="P154" s="1"/>
      <c r="Q154" s="1"/>
      <c r="R154" s="1"/>
      <c r="S154" s="124"/>
      <c r="T154" s="122"/>
      <c r="U154" s="49"/>
      <c r="V154" s="96"/>
      <c r="W154" s="51"/>
      <c r="X154" s="49"/>
      <c r="Y154" s="51"/>
      <c r="Z154" s="25"/>
      <c r="AA154" s="25"/>
      <c r="AB154" s="25"/>
      <c r="AC154" s="25"/>
      <c r="AD154" s="25"/>
      <c r="AE154" s="25"/>
      <c r="AF154" s="25"/>
      <c r="AG154" s="25"/>
      <c r="AH154" s="25"/>
      <c r="AI154" s="25"/>
      <c r="AJ154" s="18"/>
      <c r="AK154" s="1"/>
      <c r="AL154" s="1"/>
      <c r="AM154" s="1"/>
      <c r="AN154" s="1"/>
      <c r="AO154" s="10"/>
    </row>
    <row r="155" spans="2:41" x14ac:dyDescent="0.25">
      <c r="B155" s="1"/>
      <c r="C155" s="10"/>
      <c r="D155" s="28"/>
      <c r="E155" s="28"/>
      <c r="F155" s="1"/>
      <c r="G155" s="22"/>
      <c r="H155" s="44"/>
      <c r="I155" s="42"/>
      <c r="J155" s="25"/>
      <c r="K155" s="18"/>
      <c r="L155" s="1"/>
      <c r="M155" s="43"/>
      <c r="N155" s="42"/>
      <c r="O155" s="1"/>
      <c r="P155" s="1"/>
      <c r="Q155" s="1"/>
      <c r="R155" s="1"/>
      <c r="S155" s="124"/>
      <c r="T155" s="122"/>
      <c r="U155" s="49"/>
      <c r="V155" s="96"/>
      <c r="W155" s="51"/>
      <c r="X155" s="49"/>
      <c r="Y155" s="51"/>
      <c r="Z155" s="25"/>
      <c r="AA155" s="25"/>
      <c r="AB155" s="25"/>
      <c r="AC155" s="25"/>
      <c r="AD155" s="25"/>
      <c r="AE155" s="25"/>
      <c r="AF155" s="25"/>
      <c r="AG155" s="25"/>
      <c r="AH155" s="25"/>
      <c r="AI155" s="25"/>
      <c r="AJ155" s="18"/>
      <c r="AK155" s="1"/>
      <c r="AL155" s="1"/>
      <c r="AM155" s="1"/>
      <c r="AN155" s="1"/>
      <c r="AO155" s="10"/>
    </row>
  </sheetData>
  <mergeCells count="16">
    <mergeCell ref="A12:E12"/>
    <mergeCell ref="A13:D13"/>
    <mergeCell ref="A14:D14"/>
    <mergeCell ref="AA6:AJ6"/>
    <mergeCell ref="AA5:AJ5"/>
    <mergeCell ref="AK6:AO6"/>
    <mergeCell ref="AK5:AO5"/>
    <mergeCell ref="O3:T3"/>
    <mergeCell ref="AK3:AN3"/>
    <mergeCell ref="B3:C3"/>
    <mergeCell ref="J3:K3"/>
    <mergeCell ref="X3:AJ3"/>
    <mergeCell ref="D3:G3"/>
    <mergeCell ref="L3:N3"/>
    <mergeCell ref="H3:I3"/>
    <mergeCell ref="U3:W3"/>
  </mergeCells>
  <dataValidations count="7">
    <dataValidation allowBlank="1" showInputMessage="1" showErrorMessage="1" promptTitle="Other" prompt="1st &amp; 2nd Reports: hospice; clinician office; facility; undisclosed; 3rd Report: retirement homes; assisted or supportive living; ambulatory setting; day program space; clinician’s office; funeral home; hotel/motel; undisclosed." sqref="S4"/>
    <dataValidation allowBlank="1" showInputMessage="1" showErrorMessage="1" promptTitle="Note" prompt="BC provided data on EAS in hospices for the first interim report.  This was reported in the first interim report's provincial table, but not in the overall table, which captured the data under &quot;Other&quot;" sqref="Q6"/>
    <dataValidation allowBlank="1" showInputMessage="1" showErrorMessage="1" promptTitle="Note" prompt="In the second interim report, BC included EAS in hospices, if any, under &quot;Other&quot;, consistent with Health Canada's methodology." sqref="Q8"/>
    <dataValidation allowBlank="1" showInputMessage="1" showErrorMessage="1" promptTitle="Note" prompt="Reported as 54%.  Converted here to 54% of &quot;Outcome: Provided.&quot;" sqref="U6"/>
    <dataValidation allowBlank="1" showInputMessage="1" showErrorMessage="1" promptTitle="Note" prompt="Reported as 46%.  Converted here to 46% of &quot;Outcome: Provided.&quot;" sqref="V6"/>
    <dataValidation allowBlank="1" showInputMessage="1" showErrorMessage="1" promptTitle="Note" prompt="Reported as 51%.  Converted here to 51% of &quot;Outcome: Provided.&quot;" sqref="Y6"/>
    <dataValidation allowBlank="1" showInputMessage="1" showErrorMessage="1" promptTitle="Note" prompt="Reported as 49%.  Converted here to 49% of &quot;Outcome: Provided.&quot;" sqref="X6"/>
  </dataValidations>
  <hyperlinks>
    <hyperlink ref="A6" r:id="rId1"/>
    <hyperlink ref="A8" r:id="rId2"/>
    <hyperlink ref="A9" r:id="rId3"/>
    <hyperlink ref="A1" location="Introduction!A1" display="Contents"/>
  </hyperlinks>
  <pageMargins left="0.7" right="0.7" top="0.75" bottom="0.75" header="0.3" footer="0.3"/>
  <pageSetup orientation="portrait" horizontalDpi="0" verticalDpi="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Introduction</vt:lpstr>
      <vt:lpstr>Summary</vt:lpstr>
      <vt:lpstr>Supply &amp; Demand</vt:lpstr>
      <vt:lpstr>Comparisons</vt:lpstr>
      <vt:lpstr>Charts</vt:lpstr>
      <vt:lpstr>Canada 2016-2017</vt:lpstr>
      <vt:lpstr>Jurisdictions 2017</vt:lpstr>
      <vt:lpstr>Jursidictions 2016</vt:lpstr>
      <vt:lpstr>BC</vt:lpstr>
      <vt:lpstr>Alta</vt:lpstr>
      <vt:lpstr>Sask</vt:lpstr>
      <vt:lpstr>Man</vt:lpstr>
      <vt:lpstr>Ont</vt:lpstr>
      <vt:lpstr>Que</vt:lpstr>
      <vt:lpstr>Que-Sup</vt:lpstr>
      <vt:lpstr>Atlantic</vt:lpstr>
      <vt:lpstr>Territories</vt:lpstr>
      <vt:lpstr>Vital Stats</vt:lpstr>
      <vt:lpstr>Age Group Comparators</vt:lpstr>
      <vt:lpstr>Age Group Deaths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Project</dc:creator>
  <cp:lastModifiedBy>Project</cp:lastModifiedBy>
  <dcterms:created xsi:type="dcterms:W3CDTF">2019-03-15T14:58:27Z</dcterms:created>
  <dcterms:modified xsi:type="dcterms:W3CDTF">2019-03-28T23:56:01Z</dcterms:modified>
</cp:coreProperties>
</file>